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OREL\Desktop\Pracov 25.11.2017\nové!!!!!!\Rozpočet prázdný\"/>
    </mc:Choice>
  </mc:AlternateContent>
  <bookViews>
    <workbookView xWindow="0" yWindow="0" windowWidth="9660" windowHeight="5490"/>
  </bookViews>
  <sheets>
    <sheet name="Stavební rozpočet" sheetId="1" r:id="rId1"/>
  </sheets>
  <calcPr calcId="162913"/>
</workbook>
</file>

<file path=xl/calcChain.xml><?xml version="1.0" encoding="utf-8"?>
<calcChain xmlns="http://schemas.openxmlformats.org/spreadsheetml/2006/main">
  <c r="J1204" i="1" l="1"/>
  <c r="J639" i="1"/>
  <c r="J499" i="1"/>
  <c r="AD14" i="1" l="1"/>
  <c r="H14" i="1" s="1"/>
  <c r="H13" i="1" s="1"/>
  <c r="Q13" i="1" s="1"/>
  <c r="AD17" i="1"/>
  <c r="H17" i="1" s="1"/>
  <c r="H16" i="1" s="1"/>
  <c r="Q16" i="1" s="1"/>
  <c r="AD20" i="1"/>
  <c r="AL20" i="1" s="1"/>
  <c r="AD22" i="1"/>
  <c r="H22" i="1" s="1"/>
  <c r="AD24" i="1"/>
  <c r="H24" i="1" s="1"/>
  <c r="AD26" i="1"/>
  <c r="AD28" i="1"/>
  <c r="AD32" i="1"/>
  <c r="H32" i="1" s="1"/>
  <c r="AD34" i="1"/>
  <c r="AD36" i="1"/>
  <c r="AD38" i="1"/>
  <c r="AD40" i="1"/>
  <c r="H40" i="1" s="1"/>
  <c r="AD42" i="1"/>
  <c r="AD45" i="1"/>
  <c r="H45" i="1" s="1"/>
  <c r="H44" i="1" s="1"/>
  <c r="S44" i="1" s="1"/>
  <c r="AD48" i="1"/>
  <c r="AD50" i="1"/>
  <c r="AD52" i="1"/>
  <c r="AD54" i="1"/>
  <c r="AD56" i="1"/>
  <c r="AD58" i="1"/>
  <c r="AD60" i="1"/>
  <c r="H60" i="1" s="1"/>
  <c r="AD62" i="1"/>
  <c r="H62" i="1" s="1"/>
  <c r="AD64" i="1"/>
  <c r="AD66" i="1"/>
  <c r="AD68" i="1"/>
  <c r="AD70" i="1"/>
  <c r="AD72" i="1"/>
  <c r="AD74" i="1"/>
  <c r="AD76" i="1"/>
  <c r="AD78" i="1"/>
  <c r="AD81" i="1"/>
  <c r="H81" i="1" s="1"/>
  <c r="AD83" i="1"/>
  <c r="H83" i="1" s="1"/>
  <c r="AD85" i="1"/>
  <c r="H85" i="1" s="1"/>
  <c r="AD87" i="1"/>
  <c r="AD90" i="1"/>
  <c r="AD94" i="1"/>
  <c r="AD96" i="1"/>
  <c r="H96" i="1" s="1"/>
  <c r="AD98" i="1"/>
  <c r="AD100" i="1"/>
  <c r="H100" i="1" s="1"/>
  <c r="AD104" i="1"/>
  <c r="H104" i="1" s="1"/>
  <c r="AD106" i="1"/>
  <c r="AD108" i="1"/>
  <c r="AL108" i="1" s="1"/>
  <c r="AD110" i="1"/>
  <c r="H110" i="1" s="1"/>
  <c r="AD112" i="1"/>
  <c r="AD115" i="1"/>
  <c r="H115" i="1" s="1"/>
  <c r="AD117" i="1"/>
  <c r="AD120" i="1"/>
  <c r="AD122" i="1"/>
  <c r="AD124" i="1"/>
  <c r="H124" i="1" s="1"/>
  <c r="AD126" i="1"/>
  <c r="AD128" i="1"/>
  <c r="H128" i="1" s="1"/>
  <c r="AD131" i="1"/>
  <c r="H131" i="1" s="1"/>
  <c r="AD133" i="1"/>
  <c r="AD135" i="1"/>
  <c r="H135" i="1" s="1"/>
  <c r="AD137" i="1"/>
  <c r="AD139" i="1"/>
  <c r="H139" i="1" s="1"/>
  <c r="AD141" i="1"/>
  <c r="AD144" i="1"/>
  <c r="H144" i="1" s="1"/>
  <c r="AD146" i="1"/>
  <c r="H146" i="1" s="1"/>
  <c r="AD148" i="1"/>
  <c r="AD150" i="1"/>
  <c r="H150" i="1" s="1"/>
  <c r="AD152" i="1"/>
  <c r="AD154" i="1"/>
  <c r="H154" i="1" s="1"/>
  <c r="AD156" i="1"/>
  <c r="H156" i="1" s="1"/>
  <c r="AD159" i="1"/>
  <c r="AD162" i="1"/>
  <c r="H162" i="1" s="1"/>
  <c r="H161" i="1" s="1"/>
  <c r="U161" i="1" s="1"/>
  <c r="AD164" i="1"/>
  <c r="H164" i="1" s="1"/>
  <c r="AD166" i="1"/>
  <c r="AD168" i="1"/>
  <c r="AD170" i="1"/>
  <c r="H170" i="1" s="1"/>
  <c r="AD172" i="1"/>
  <c r="H172" i="1" s="1"/>
  <c r="AD174" i="1"/>
  <c r="J14" i="1"/>
  <c r="J17" i="1"/>
  <c r="J20" i="1"/>
  <c r="AA20" i="1" s="1"/>
  <c r="J22" i="1"/>
  <c r="J24" i="1"/>
  <c r="J26" i="1"/>
  <c r="AA26" i="1" s="1"/>
  <c r="J28" i="1"/>
  <c r="J32" i="1"/>
  <c r="J34" i="1"/>
  <c r="AA34" i="1" s="1"/>
  <c r="J36" i="1"/>
  <c r="AA36" i="1" s="1"/>
  <c r="J38" i="1"/>
  <c r="J40" i="1"/>
  <c r="AA40" i="1" s="1"/>
  <c r="J42" i="1"/>
  <c r="AA42" i="1" s="1"/>
  <c r="J45" i="1"/>
  <c r="J48" i="1"/>
  <c r="AA48" i="1" s="1"/>
  <c r="J50" i="1"/>
  <c r="AA50" i="1" s="1"/>
  <c r="J52" i="1"/>
  <c r="AA52" i="1" s="1"/>
  <c r="J54" i="1"/>
  <c r="AA54" i="1" s="1"/>
  <c r="J56" i="1"/>
  <c r="J58" i="1"/>
  <c r="AA58" i="1" s="1"/>
  <c r="J60" i="1"/>
  <c r="AA60" i="1" s="1"/>
  <c r="J62" i="1"/>
  <c r="AA62" i="1" s="1"/>
  <c r="J64" i="1"/>
  <c r="AA64" i="1" s="1"/>
  <c r="J66" i="1"/>
  <c r="AA66" i="1" s="1"/>
  <c r="J68" i="1"/>
  <c r="AA68" i="1" s="1"/>
  <c r="J70" i="1"/>
  <c r="AA70" i="1" s="1"/>
  <c r="J72" i="1"/>
  <c r="AA72" i="1" s="1"/>
  <c r="J74" i="1"/>
  <c r="AA74" i="1" s="1"/>
  <c r="J76" i="1"/>
  <c r="J78" i="1"/>
  <c r="AA78" i="1" s="1"/>
  <c r="J81" i="1"/>
  <c r="J83" i="1"/>
  <c r="J85" i="1"/>
  <c r="AA85" i="1" s="1"/>
  <c r="J87" i="1"/>
  <c r="AA87" i="1" s="1"/>
  <c r="J90" i="1"/>
  <c r="J94" i="1"/>
  <c r="AA94" i="1" s="1"/>
  <c r="J96" i="1"/>
  <c r="AA96" i="1" s="1"/>
  <c r="J98" i="1"/>
  <c r="AA98" i="1" s="1"/>
  <c r="J100" i="1"/>
  <c r="AA100" i="1" s="1"/>
  <c r="J104" i="1"/>
  <c r="J106" i="1"/>
  <c r="AA106" i="1" s="1"/>
  <c r="J108" i="1"/>
  <c r="AA108" i="1" s="1"/>
  <c r="J110" i="1"/>
  <c r="J112" i="1"/>
  <c r="AA112" i="1" s="1"/>
  <c r="J115" i="1"/>
  <c r="AA115" i="1" s="1"/>
  <c r="J117" i="1"/>
  <c r="J120" i="1"/>
  <c r="AA120" i="1" s="1"/>
  <c r="J122" i="1"/>
  <c r="J124" i="1"/>
  <c r="AA124" i="1" s="1"/>
  <c r="J126" i="1"/>
  <c r="AA126" i="1" s="1"/>
  <c r="J128" i="1"/>
  <c r="J131" i="1"/>
  <c r="AA131" i="1" s="1"/>
  <c r="J133" i="1"/>
  <c r="AA133" i="1" s="1"/>
  <c r="J135" i="1"/>
  <c r="J137" i="1"/>
  <c r="J139" i="1"/>
  <c r="AA139" i="1" s="1"/>
  <c r="J141" i="1"/>
  <c r="AA141" i="1" s="1"/>
  <c r="J144" i="1"/>
  <c r="J146" i="1"/>
  <c r="J148" i="1"/>
  <c r="J150" i="1"/>
  <c r="I150" i="1" s="1"/>
  <c r="J152" i="1"/>
  <c r="AA152" i="1" s="1"/>
  <c r="J154" i="1"/>
  <c r="J156" i="1"/>
  <c r="J159" i="1"/>
  <c r="AA159" i="1" s="1"/>
  <c r="AJ158" i="1" s="1"/>
  <c r="J162" i="1"/>
  <c r="J164" i="1"/>
  <c r="AA164" i="1" s="1"/>
  <c r="J166" i="1"/>
  <c r="AA166" i="1" s="1"/>
  <c r="J168" i="1"/>
  <c r="AA168" i="1" s="1"/>
  <c r="J170" i="1"/>
  <c r="J172" i="1"/>
  <c r="J174" i="1"/>
  <c r="AA174" i="1" s="1"/>
  <c r="L14" i="1"/>
  <c r="L13" i="1" s="1"/>
  <c r="L17" i="1"/>
  <c r="L16" i="1" s="1"/>
  <c r="L20" i="1"/>
  <c r="L22" i="1"/>
  <c r="L24" i="1"/>
  <c r="L26" i="1"/>
  <c r="L28" i="1"/>
  <c r="L32" i="1"/>
  <c r="L34" i="1"/>
  <c r="L36" i="1"/>
  <c r="L38" i="1"/>
  <c r="L40" i="1"/>
  <c r="L42" i="1"/>
  <c r="L45" i="1"/>
  <c r="L44" i="1" s="1"/>
  <c r="L48" i="1"/>
  <c r="L50" i="1"/>
  <c r="L52" i="1"/>
  <c r="L54" i="1"/>
  <c r="L56" i="1"/>
  <c r="L58" i="1"/>
  <c r="L60" i="1"/>
  <c r="L62" i="1"/>
  <c r="L64" i="1"/>
  <c r="L66" i="1"/>
  <c r="L68" i="1"/>
  <c r="L70" i="1"/>
  <c r="L72" i="1"/>
  <c r="L74" i="1"/>
  <c r="L76" i="1"/>
  <c r="L78" i="1"/>
  <c r="L81" i="1"/>
  <c r="L83" i="1"/>
  <c r="L85" i="1"/>
  <c r="L87" i="1"/>
  <c r="L90" i="1"/>
  <c r="L94" i="1"/>
  <c r="L96" i="1"/>
  <c r="L98" i="1"/>
  <c r="L100" i="1"/>
  <c r="L104" i="1"/>
  <c r="L106" i="1"/>
  <c r="L108" i="1"/>
  <c r="L110" i="1"/>
  <c r="L112" i="1"/>
  <c r="L115" i="1"/>
  <c r="L117" i="1"/>
  <c r="L120" i="1"/>
  <c r="L122" i="1"/>
  <c r="L124" i="1"/>
  <c r="L126" i="1"/>
  <c r="L128" i="1"/>
  <c r="L131" i="1"/>
  <c r="L133" i="1"/>
  <c r="L135" i="1"/>
  <c r="L137" i="1"/>
  <c r="L139" i="1"/>
  <c r="L141" i="1"/>
  <c r="L144" i="1"/>
  <c r="L146" i="1"/>
  <c r="L148" i="1"/>
  <c r="L150" i="1"/>
  <c r="L152" i="1"/>
  <c r="L154" i="1"/>
  <c r="L156" i="1"/>
  <c r="L159" i="1"/>
  <c r="L158" i="1" s="1"/>
  <c r="L162" i="1"/>
  <c r="L161" i="1" s="1"/>
  <c r="L164" i="1"/>
  <c r="L166" i="1"/>
  <c r="L168" i="1"/>
  <c r="L170" i="1"/>
  <c r="L172" i="1"/>
  <c r="L174" i="1"/>
  <c r="N14" i="1"/>
  <c r="O13" i="1" s="1"/>
  <c r="S13" i="1"/>
  <c r="U13" i="1"/>
  <c r="W13" i="1"/>
  <c r="Y14" i="1"/>
  <c r="AH13" i="1" s="1"/>
  <c r="Z14" i="1"/>
  <c r="AI13" i="1" s="1"/>
  <c r="AE14" i="1"/>
  <c r="AM14" i="1" s="1"/>
  <c r="N17" i="1"/>
  <c r="O16" i="1" s="1"/>
  <c r="S16" i="1"/>
  <c r="U16" i="1"/>
  <c r="W16" i="1"/>
  <c r="Y17" i="1"/>
  <c r="AH16" i="1" s="1"/>
  <c r="Z17" i="1"/>
  <c r="AI16" i="1" s="1"/>
  <c r="AE17" i="1"/>
  <c r="AM17" i="1" s="1"/>
  <c r="N20" i="1"/>
  <c r="N22" i="1"/>
  <c r="N24" i="1"/>
  <c r="N26" i="1"/>
  <c r="N28" i="1"/>
  <c r="S19" i="1"/>
  <c r="U19" i="1"/>
  <c r="W19" i="1"/>
  <c r="Y20" i="1"/>
  <c r="Y22" i="1"/>
  <c r="Y24" i="1"/>
  <c r="Y26" i="1"/>
  <c r="Y28" i="1"/>
  <c r="Z20" i="1"/>
  <c r="Z22" i="1"/>
  <c r="Z24" i="1"/>
  <c r="Z26" i="1"/>
  <c r="Z28" i="1"/>
  <c r="AA28" i="1"/>
  <c r="AE20" i="1"/>
  <c r="AM20" i="1" s="1"/>
  <c r="AE22" i="1"/>
  <c r="AM22" i="1" s="1"/>
  <c r="AL22" i="1"/>
  <c r="AE24" i="1"/>
  <c r="AM24" i="1" s="1"/>
  <c r="AE26" i="1"/>
  <c r="AM26" i="1" s="1"/>
  <c r="AE28" i="1"/>
  <c r="AM28" i="1" s="1"/>
  <c r="N32" i="1"/>
  <c r="N34" i="1"/>
  <c r="N36" i="1"/>
  <c r="N38" i="1"/>
  <c r="N40" i="1"/>
  <c r="Q31" i="1"/>
  <c r="U31" i="1"/>
  <c r="W31" i="1"/>
  <c r="Y32" i="1"/>
  <c r="Y34" i="1"/>
  <c r="Y36" i="1"/>
  <c r="Y38" i="1"/>
  <c r="Y40" i="1"/>
  <c r="Y42" i="1"/>
  <c r="Z32" i="1"/>
  <c r="Z34" i="1"/>
  <c r="Z36" i="1"/>
  <c r="Z38" i="1"/>
  <c r="Z40" i="1"/>
  <c r="Z42" i="1"/>
  <c r="AE32" i="1"/>
  <c r="AM32" i="1" s="1"/>
  <c r="AL32" i="1"/>
  <c r="AE34" i="1"/>
  <c r="AM34" i="1" s="1"/>
  <c r="AE36" i="1"/>
  <c r="AM36" i="1" s="1"/>
  <c r="AE38" i="1"/>
  <c r="AM38" i="1" s="1"/>
  <c r="AE40" i="1"/>
  <c r="AM40" i="1" s="1"/>
  <c r="AL40" i="1"/>
  <c r="AE42" i="1"/>
  <c r="AM42" i="1" s="1"/>
  <c r="N45" i="1"/>
  <c r="O44" i="1" s="1"/>
  <c r="Q44" i="1"/>
  <c r="U44" i="1"/>
  <c r="W44" i="1"/>
  <c r="Y45" i="1"/>
  <c r="AH44" i="1" s="1"/>
  <c r="Z45" i="1"/>
  <c r="AI44" i="1" s="1"/>
  <c r="AE45" i="1"/>
  <c r="AM45" i="1" s="1"/>
  <c r="N48" i="1"/>
  <c r="N50" i="1"/>
  <c r="N52" i="1"/>
  <c r="N54" i="1"/>
  <c r="N56" i="1"/>
  <c r="N58" i="1"/>
  <c r="N60" i="1"/>
  <c r="N62" i="1"/>
  <c r="N64" i="1"/>
  <c r="N66" i="1"/>
  <c r="N68" i="1"/>
  <c r="N70" i="1"/>
  <c r="N72" i="1"/>
  <c r="N74" i="1"/>
  <c r="N76" i="1"/>
  <c r="Q47" i="1"/>
  <c r="U47" i="1"/>
  <c r="W47" i="1"/>
  <c r="Y48" i="1"/>
  <c r="Y50" i="1"/>
  <c r="Y52" i="1"/>
  <c r="Y54" i="1"/>
  <c r="Y56" i="1"/>
  <c r="Y58" i="1"/>
  <c r="Y60" i="1"/>
  <c r="Y62" i="1"/>
  <c r="Y64" i="1"/>
  <c r="Y66" i="1"/>
  <c r="Y68" i="1"/>
  <c r="Y70" i="1"/>
  <c r="Y72" i="1"/>
  <c r="Y74" i="1"/>
  <c r="Y76" i="1"/>
  <c r="Y78" i="1"/>
  <c r="Z48" i="1"/>
  <c r="Z50" i="1"/>
  <c r="Z52" i="1"/>
  <c r="Z54" i="1"/>
  <c r="Z56" i="1"/>
  <c r="Z58" i="1"/>
  <c r="Z60" i="1"/>
  <c r="Z62" i="1"/>
  <c r="Z64" i="1"/>
  <c r="Z66" i="1"/>
  <c r="Z68" i="1"/>
  <c r="Z70" i="1"/>
  <c r="Z72" i="1"/>
  <c r="Z74" i="1"/>
  <c r="Z76" i="1"/>
  <c r="Z78" i="1"/>
  <c r="AA56" i="1"/>
  <c r="AE48" i="1"/>
  <c r="AM48" i="1" s="1"/>
  <c r="AE50" i="1"/>
  <c r="AM50" i="1" s="1"/>
  <c r="AE52" i="1"/>
  <c r="AM52" i="1" s="1"/>
  <c r="AE54" i="1"/>
  <c r="AM54" i="1" s="1"/>
  <c r="AE56" i="1"/>
  <c r="AM56" i="1" s="1"/>
  <c r="AE58" i="1"/>
  <c r="AM58" i="1" s="1"/>
  <c r="AE60" i="1"/>
  <c r="AM60" i="1" s="1"/>
  <c r="AE62" i="1"/>
  <c r="AM62" i="1" s="1"/>
  <c r="AE64" i="1"/>
  <c r="AM64" i="1" s="1"/>
  <c r="AE66" i="1"/>
  <c r="AM66" i="1" s="1"/>
  <c r="AE68" i="1"/>
  <c r="AM68" i="1" s="1"/>
  <c r="AE70" i="1"/>
  <c r="AM70" i="1" s="1"/>
  <c r="AE72" i="1"/>
  <c r="AM72" i="1" s="1"/>
  <c r="AE74" i="1"/>
  <c r="AM74" i="1" s="1"/>
  <c r="AE76" i="1"/>
  <c r="AM76" i="1" s="1"/>
  <c r="AE78" i="1"/>
  <c r="AM78" i="1" s="1"/>
  <c r="N81" i="1"/>
  <c r="N83" i="1"/>
  <c r="N85" i="1"/>
  <c r="Q80" i="1"/>
  <c r="U80" i="1"/>
  <c r="W80" i="1"/>
  <c r="Y81" i="1"/>
  <c r="Y83" i="1"/>
  <c r="Y85" i="1"/>
  <c r="Y87" i="1"/>
  <c r="Z81" i="1"/>
  <c r="Z83" i="1"/>
  <c r="Z85" i="1"/>
  <c r="Z87" i="1"/>
  <c r="AE81" i="1"/>
  <c r="AM81" i="1" s="1"/>
  <c r="AE83" i="1"/>
  <c r="AM83" i="1" s="1"/>
  <c r="AL83" i="1"/>
  <c r="AE85" i="1"/>
  <c r="AM85" i="1" s="1"/>
  <c r="AE87" i="1"/>
  <c r="AM87" i="1" s="1"/>
  <c r="N90" i="1"/>
  <c r="N94" i="1"/>
  <c r="N96" i="1"/>
  <c r="N98" i="1"/>
  <c r="N100" i="1"/>
  <c r="N104" i="1"/>
  <c r="N106" i="1"/>
  <c r="N108" i="1"/>
  <c r="N110" i="1"/>
  <c r="Q89" i="1"/>
  <c r="U89" i="1"/>
  <c r="W89" i="1"/>
  <c r="Y90" i="1"/>
  <c r="Y94" i="1"/>
  <c r="Y96" i="1"/>
  <c r="Y98" i="1"/>
  <c r="Y100" i="1"/>
  <c r="Y104" i="1"/>
  <c r="Y106" i="1"/>
  <c r="Y108" i="1"/>
  <c r="Y110" i="1"/>
  <c r="Y112" i="1"/>
  <c r="Z90" i="1"/>
  <c r="Z94" i="1"/>
  <c r="Z96" i="1"/>
  <c r="Z98" i="1"/>
  <c r="Z100" i="1"/>
  <c r="Z104" i="1"/>
  <c r="Z106" i="1"/>
  <c r="Z108" i="1"/>
  <c r="Z110" i="1"/>
  <c r="Z112" i="1"/>
  <c r="AA104" i="1"/>
  <c r="AE90" i="1"/>
  <c r="AM90" i="1" s="1"/>
  <c r="AE94" i="1"/>
  <c r="AM94" i="1" s="1"/>
  <c r="AE96" i="1"/>
  <c r="AM96" i="1" s="1"/>
  <c r="AE98" i="1"/>
  <c r="AM98" i="1" s="1"/>
  <c r="AE100" i="1"/>
  <c r="AM100" i="1" s="1"/>
  <c r="AE104" i="1"/>
  <c r="AM104" i="1" s="1"/>
  <c r="AL104" i="1"/>
  <c r="AE106" i="1"/>
  <c r="AM106" i="1" s="1"/>
  <c r="AE108" i="1"/>
  <c r="AM108" i="1" s="1"/>
  <c r="AE110" i="1"/>
  <c r="AM110" i="1" s="1"/>
  <c r="AL110" i="1"/>
  <c r="AE112" i="1"/>
  <c r="AM112" i="1" s="1"/>
  <c r="N115" i="1"/>
  <c r="N117" i="1"/>
  <c r="Q114" i="1"/>
  <c r="U114" i="1"/>
  <c r="W114" i="1"/>
  <c r="Y115" i="1"/>
  <c r="Y117" i="1"/>
  <c r="Z115" i="1"/>
  <c r="Z117" i="1"/>
  <c r="AE115" i="1"/>
  <c r="AM115" i="1" s="1"/>
  <c r="AE117" i="1"/>
  <c r="AM117" i="1" s="1"/>
  <c r="N120" i="1"/>
  <c r="N122" i="1"/>
  <c r="N124" i="1"/>
  <c r="N126" i="1"/>
  <c r="N128" i="1"/>
  <c r="S119" i="1"/>
  <c r="U119" i="1"/>
  <c r="W119" i="1"/>
  <c r="Y120" i="1"/>
  <c r="Y122" i="1"/>
  <c r="Y124" i="1"/>
  <c r="Y126" i="1"/>
  <c r="Y128" i="1"/>
  <c r="Z120" i="1"/>
  <c r="Z122" i="1"/>
  <c r="Z124" i="1"/>
  <c r="Z126" i="1"/>
  <c r="Z128" i="1"/>
  <c r="AA122" i="1"/>
  <c r="AE120" i="1"/>
  <c r="AM120" i="1" s="1"/>
  <c r="AE122" i="1"/>
  <c r="AM122" i="1" s="1"/>
  <c r="AE124" i="1"/>
  <c r="AM124" i="1" s="1"/>
  <c r="AE126" i="1"/>
  <c r="AM126" i="1" s="1"/>
  <c r="AE128" i="1"/>
  <c r="AM128" i="1" s="1"/>
  <c r="AL128" i="1"/>
  <c r="N131" i="1"/>
  <c r="N133" i="1"/>
  <c r="N135" i="1"/>
  <c r="N137" i="1"/>
  <c r="N139" i="1"/>
  <c r="N141" i="1"/>
  <c r="S130" i="1"/>
  <c r="U130" i="1"/>
  <c r="W130" i="1"/>
  <c r="Y131" i="1"/>
  <c r="Y133" i="1"/>
  <c r="Y135" i="1"/>
  <c r="Y137" i="1"/>
  <c r="Y139" i="1"/>
  <c r="Y141" i="1"/>
  <c r="Z131" i="1"/>
  <c r="Z133" i="1"/>
  <c r="Z135" i="1"/>
  <c r="Z137" i="1"/>
  <c r="Z139" i="1"/>
  <c r="Z141" i="1"/>
  <c r="AE131" i="1"/>
  <c r="AM131" i="1" s="1"/>
  <c r="AE133" i="1"/>
  <c r="AM133" i="1" s="1"/>
  <c r="AE135" i="1"/>
  <c r="AM135" i="1" s="1"/>
  <c r="AE137" i="1"/>
  <c r="AM137" i="1" s="1"/>
  <c r="AE139" i="1"/>
  <c r="AM139" i="1" s="1"/>
  <c r="AL139" i="1"/>
  <c r="AE141" i="1"/>
  <c r="AM141" i="1" s="1"/>
  <c r="N144" i="1"/>
  <c r="N146" i="1"/>
  <c r="N148" i="1"/>
  <c r="N150" i="1"/>
  <c r="N152" i="1"/>
  <c r="N154" i="1"/>
  <c r="N156" i="1"/>
  <c r="S143" i="1"/>
  <c r="U143" i="1"/>
  <c r="W143" i="1"/>
  <c r="Y144" i="1"/>
  <c r="Y146" i="1"/>
  <c r="Y148" i="1"/>
  <c r="Y150" i="1"/>
  <c r="Y152" i="1"/>
  <c r="Y154" i="1"/>
  <c r="Y156" i="1"/>
  <c r="Z144" i="1"/>
  <c r="Z146" i="1"/>
  <c r="Z148" i="1"/>
  <c r="Z150" i="1"/>
  <c r="Z152" i="1"/>
  <c r="Z154" i="1"/>
  <c r="Z156" i="1"/>
  <c r="AA146" i="1"/>
  <c r="AA154" i="1"/>
  <c r="AE144" i="1"/>
  <c r="AM144" i="1" s="1"/>
  <c r="AE146" i="1"/>
  <c r="AM146" i="1" s="1"/>
  <c r="AL146" i="1"/>
  <c r="AE148" i="1"/>
  <c r="AM148" i="1" s="1"/>
  <c r="AE150" i="1"/>
  <c r="AM150" i="1" s="1"/>
  <c r="AE152" i="1"/>
  <c r="AM152" i="1" s="1"/>
  <c r="AE154" i="1"/>
  <c r="AM154" i="1" s="1"/>
  <c r="AE156" i="1"/>
  <c r="AM156" i="1" s="1"/>
  <c r="Q158" i="1"/>
  <c r="S158" i="1"/>
  <c r="U158" i="1"/>
  <c r="W158" i="1"/>
  <c r="Y159" i="1"/>
  <c r="AH158" i="1" s="1"/>
  <c r="Z159" i="1"/>
  <c r="AI158" i="1" s="1"/>
  <c r="AE159" i="1"/>
  <c r="AM159" i="1" s="1"/>
  <c r="N162" i="1"/>
  <c r="O161" i="1" s="1"/>
  <c r="Q161" i="1"/>
  <c r="S161" i="1"/>
  <c r="W161" i="1"/>
  <c r="Y162" i="1"/>
  <c r="AH161" i="1" s="1"/>
  <c r="Z162" i="1"/>
  <c r="AI161" i="1" s="1"/>
  <c r="AE162" i="1"/>
  <c r="AM162" i="1" s="1"/>
  <c r="Q163" i="1"/>
  <c r="S163" i="1"/>
  <c r="U163" i="1"/>
  <c r="W163" i="1"/>
  <c r="Y164" i="1"/>
  <c r="Y166" i="1"/>
  <c r="Y168" i="1"/>
  <c r="Y170" i="1"/>
  <c r="Y172" i="1"/>
  <c r="Y174" i="1"/>
  <c r="Z164" i="1"/>
  <c r="Z166" i="1"/>
  <c r="Z168" i="1"/>
  <c r="Z170" i="1"/>
  <c r="Z172" i="1"/>
  <c r="Z174" i="1"/>
  <c r="AE164" i="1"/>
  <c r="AM164" i="1" s="1"/>
  <c r="AE166" i="1"/>
  <c r="AM166" i="1" s="1"/>
  <c r="AE168" i="1"/>
  <c r="AM168" i="1" s="1"/>
  <c r="AE170" i="1"/>
  <c r="AM170" i="1" s="1"/>
  <c r="AE172" i="1"/>
  <c r="AM172" i="1" s="1"/>
  <c r="AE174" i="1"/>
  <c r="AM174" i="1" s="1"/>
  <c r="AD178" i="1"/>
  <c r="H178" i="1" s="1"/>
  <c r="AD181" i="1"/>
  <c r="H181" i="1" s="1"/>
  <c r="H180" i="1" s="1"/>
  <c r="Q180" i="1" s="1"/>
  <c r="AD184" i="1"/>
  <c r="AD186" i="1"/>
  <c r="AD188" i="1"/>
  <c r="AD190" i="1"/>
  <c r="AD192" i="1"/>
  <c r="H192" i="1" s="1"/>
  <c r="AD195" i="1"/>
  <c r="AD197" i="1"/>
  <c r="AD199" i="1"/>
  <c r="AD201" i="1"/>
  <c r="H201" i="1" s="1"/>
  <c r="AD203" i="1"/>
  <c r="H203" i="1" s="1"/>
  <c r="AD205" i="1"/>
  <c r="H205" i="1" s="1"/>
  <c r="AD208" i="1"/>
  <c r="AD211" i="1"/>
  <c r="AD213" i="1"/>
  <c r="H213" i="1" s="1"/>
  <c r="AD215" i="1"/>
  <c r="H215" i="1" s="1"/>
  <c r="AD217" i="1"/>
  <c r="AD219" i="1"/>
  <c r="H219" i="1" s="1"/>
  <c r="AD221" i="1"/>
  <c r="AD223" i="1"/>
  <c r="AD225" i="1"/>
  <c r="AD227" i="1"/>
  <c r="H227" i="1" s="1"/>
  <c r="AD229" i="1"/>
  <c r="AD231" i="1"/>
  <c r="H231" i="1" s="1"/>
  <c r="AD233" i="1"/>
  <c r="AD235" i="1"/>
  <c r="AL235" i="1" s="1"/>
  <c r="AD237" i="1"/>
  <c r="AD239" i="1"/>
  <c r="H239" i="1" s="1"/>
  <c r="AD241" i="1"/>
  <c r="AD244" i="1"/>
  <c r="H244" i="1" s="1"/>
  <c r="AD246" i="1"/>
  <c r="AD248" i="1"/>
  <c r="AD250" i="1"/>
  <c r="AD253" i="1"/>
  <c r="H253" i="1" s="1"/>
  <c r="AD256" i="1"/>
  <c r="H256" i="1" s="1"/>
  <c r="AD258" i="1"/>
  <c r="H258" i="1" s="1"/>
  <c r="AD260" i="1"/>
  <c r="AD262" i="1"/>
  <c r="AD264" i="1"/>
  <c r="AD268" i="1"/>
  <c r="AD270" i="1"/>
  <c r="AD272" i="1"/>
  <c r="AD274" i="1"/>
  <c r="AD277" i="1"/>
  <c r="H277" i="1" s="1"/>
  <c r="AD279" i="1"/>
  <c r="AD282" i="1"/>
  <c r="H282" i="1" s="1"/>
  <c r="AD284" i="1"/>
  <c r="AD286" i="1"/>
  <c r="H286" i="1" s="1"/>
  <c r="AD288" i="1"/>
  <c r="AD290" i="1"/>
  <c r="H290" i="1" s="1"/>
  <c r="AD293" i="1"/>
  <c r="AD294" i="1"/>
  <c r="H294" i="1" s="1"/>
  <c r="AD295" i="1"/>
  <c r="H295" i="1" s="1"/>
  <c r="AD296" i="1"/>
  <c r="AD297" i="1"/>
  <c r="H297" i="1" s="1"/>
  <c r="AD298" i="1"/>
  <c r="AD300" i="1"/>
  <c r="AD301" i="1"/>
  <c r="H301" i="1" s="1"/>
  <c r="AD302" i="1"/>
  <c r="AD303" i="1"/>
  <c r="H303" i="1" s="1"/>
  <c r="AD304" i="1"/>
  <c r="AD305" i="1"/>
  <c r="AD306" i="1"/>
  <c r="H306" i="1" s="1"/>
  <c r="AD308" i="1"/>
  <c r="H308" i="1" s="1"/>
  <c r="H307" i="1" s="1"/>
  <c r="AD311" i="1"/>
  <c r="AD314" i="1"/>
  <c r="AD315" i="1"/>
  <c r="H315" i="1" s="1"/>
  <c r="AD316" i="1"/>
  <c r="H316" i="1" s="1"/>
  <c r="AD317" i="1"/>
  <c r="AD318" i="1"/>
  <c r="H318" i="1" s="1"/>
  <c r="AD319" i="1"/>
  <c r="H319" i="1" s="1"/>
  <c r="J178" i="1"/>
  <c r="AA178" i="1" s="1"/>
  <c r="AJ177" i="1" s="1"/>
  <c r="J181" i="1"/>
  <c r="AA181" i="1" s="1"/>
  <c r="AJ180" i="1" s="1"/>
  <c r="J184" i="1"/>
  <c r="AA184" i="1" s="1"/>
  <c r="J186" i="1"/>
  <c r="AA186" i="1" s="1"/>
  <c r="J188" i="1"/>
  <c r="AA188" i="1" s="1"/>
  <c r="J190" i="1"/>
  <c r="AA190" i="1" s="1"/>
  <c r="J192" i="1"/>
  <c r="J195" i="1"/>
  <c r="J197" i="1"/>
  <c r="AA197" i="1" s="1"/>
  <c r="J199" i="1"/>
  <c r="J201" i="1"/>
  <c r="J203" i="1"/>
  <c r="J205" i="1"/>
  <c r="AA205" i="1" s="1"/>
  <c r="J208" i="1"/>
  <c r="J211" i="1"/>
  <c r="J213" i="1"/>
  <c r="J215" i="1"/>
  <c r="J217" i="1"/>
  <c r="J219" i="1"/>
  <c r="J221" i="1"/>
  <c r="AA221" i="1" s="1"/>
  <c r="J223" i="1"/>
  <c r="J225" i="1"/>
  <c r="AA225" i="1" s="1"/>
  <c r="J227" i="1"/>
  <c r="J229" i="1"/>
  <c r="AA229" i="1" s="1"/>
  <c r="J231" i="1"/>
  <c r="J233" i="1"/>
  <c r="J235" i="1"/>
  <c r="J237" i="1"/>
  <c r="J239" i="1"/>
  <c r="J241" i="1"/>
  <c r="AA241" i="1" s="1"/>
  <c r="J244" i="1"/>
  <c r="AA244" i="1" s="1"/>
  <c r="J246" i="1"/>
  <c r="J248" i="1"/>
  <c r="AA248" i="1" s="1"/>
  <c r="J250" i="1"/>
  <c r="J253" i="1"/>
  <c r="J256" i="1"/>
  <c r="AA256" i="1" s="1"/>
  <c r="J258" i="1"/>
  <c r="AA258" i="1" s="1"/>
  <c r="J260" i="1"/>
  <c r="AA260" i="1" s="1"/>
  <c r="J262" i="1"/>
  <c r="AA262" i="1" s="1"/>
  <c r="J264" i="1"/>
  <c r="J268" i="1"/>
  <c r="AA268" i="1" s="1"/>
  <c r="J270" i="1"/>
  <c r="AA270" i="1" s="1"/>
  <c r="J272" i="1"/>
  <c r="AA272" i="1" s="1"/>
  <c r="J274" i="1"/>
  <c r="AA274" i="1" s="1"/>
  <c r="J277" i="1"/>
  <c r="AA277" i="1" s="1"/>
  <c r="J279" i="1"/>
  <c r="AA279" i="1" s="1"/>
  <c r="J282" i="1"/>
  <c r="AA282" i="1" s="1"/>
  <c r="J284" i="1"/>
  <c r="AA284" i="1" s="1"/>
  <c r="J286" i="1"/>
  <c r="J288" i="1"/>
  <c r="AA288" i="1" s="1"/>
  <c r="J290" i="1"/>
  <c r="J293" i="1"/>
  <c r="AA293" i="1" s="1"/>
  <c r="J294" i="1"/>
  <c r="J295" i="1"/>
  <c r="AA295" i="1" s="1"/>
  <c r="J296" i="1"/>
  <c r="AA296" i="1" s="1"/>
  <c r="J297" i="1"/>
  <c r="J298" i="1"/>
  <c r="AA298" i="1" s="1"/>
  <c r="J300" i="1"/>
  <c r="J301" i="1"/>
  <c r="AA301" i="1" s="1"/>
  <c r="J302" i="1"/>
  <c r="AA302" i="1" s="1"/>
  <c r="J303" i="1"/>
  <c r="AA303" i="1" s="1"/>
  <c r="J304" i="1"/>
  <c r="AA304" i="1" s="1"/>
  <c r="J305" i="1"/>
  <c r="AA305" i="1" s="1"/>
  <c r="J306" i="1"/>
  <c r="I306" i="1" s="1"/>
  <c r="J308" i="1"/>
  <c r="J311" i="1"/>
  <c r="AA311" i="1" s="1"/>
  <c r="AJ310" i="1" s="1"/>
  <c r="J314" i="1"/>
  <c r="AA314" i="1" s="1"/>
  <c r="J315" i="1"/>
  <c r="J316" i="1"/>
  <c r="AA316" i="1" s="1"/>
  <c r="J317" i="1"/>
  <c r="AA317" i="1" s="1"/>
  <c r="J318" i="1"/>
  <c r="AA318" i="1" s="1"/>
  <c r="J319" i="1"/>
  <c r="L178" i="1"/>
  <c r="L177" i="1" s="1"/>
  <c r="L181" i="1"/>
  <c r="L180" i="1" s="1"/>
  <c r="L184" i="1"/>
  <c r="L186" i="1"/>
  <c r="L188" i="1"/>
  <c r="L190" i="1"/>
  <c r="L192" i="1"/>
  <c r="L195" i="1"/>
  <c r="L197" i="1"/>
  <c r="L199" i="1"/>
  <c r="L201" i="1"/>
  <c r="L203" i="1"/>
  <c r="L205" i="1"/>
  <c r="L208" i="1"/>
  <c r="L207" i="1" s="1"/>
  <c r="L211" i="1"/>
  <c r="L213" i="1"/>
  <c r="L215" i="1"/>
  <c r="L217" i="1"/>
  <c r="L219" i="1"/>
  <c r="L221" i="1"/>
  <c r="L223" i="1"/>
  <c r="L225" i="1"/>
  <c r="L227" i="1"/>
  <c r="L229" i="1"/>
  <c r="L231" i="1"/>
  <c r="L233" i="1"/>
  <c r="L235" i="1"/>
  <c r="L237" i="1"/>
  <c r="L239" i="1"/>
  <c r="L241" i="1"/>
  <c r="L244" i="1"/>
  <c r="L246" i="1"/>
  <c r="L248" i="1"/>
  <c r="L250" i="1"/>
  <c r="L253" i="1"/>
  <c r="L256" i="1"/>
  <c r="L258" i="1"/>
  <c r="L260" i="1"/>
  <c r="L262" i="1"/>
  <c r="L264" i="1"/>
  <c r="L268" i="1"/>
  <c r="L270" i="1"/>
  <c r="L272" i="1"/>
  <c r="L274" i="1"/>
  <c r="L277" i="1"/>
  <c r="L279" i="1"/>
  <c r="L282" i="1"/>
  <c r="L284" i="1"/>
  <c r="L286" i="1"/>
  <c r="L288" i="1"/>
  <c r="L290" i="1"/>
  <c r="L293" i="1"/>
  <c r="L294" i="1"/>
  <c r="L295" i="1"/>
  <c r="L296" i="1"/>
  <c r="L297" i="1"/>
  <c r="L298" i="1"/>
  <c r="L300" i="1"/>
  <c r="L301" i="1"/>
  <c r="L302" i="1"/>
  <c r="L303" i="1"/>
  <c r="L304" i="1"/>
  <c r="L305" i="1"/>
  <c r="L306" i="1"/>
  <c r="L308" i="1"/>
  <c r="L307" i="1" s="1"/>
  <c r="L311" i="1"/>
  <c r="L310" i="1" s="1"/>
  <c r="L314" i="1"/>
  <c r="L315" i="1"/>
  <c r="L316" i="1"/>
  <c r="L317" i="1"/>
  <c r="L318" i="1"/>
  <c r="L319" i="1"/>
  <c r="N178" i="1"/>
  <c r="O177" i="1" s="1"/>
  <c r="S177" i="1"/>
  <c r="T177" i="1"/>
  <c r="U177" i="1"/>
  <c r="W177" i="1"/>
  <c r="Y178" i="1"/>
  <c r="AH177" i="1" s="1"/>
  <c r="Z178" i="1"/>
  <c r="AI177" i="1" s="1"/>
  <c r="AE178" i="1"/>
  <c r="AM178" i="1" s="1"/>
  <c r="N181" i="1"/>
  <c r="O180" i="1" s="1"/>
  <c r="S180" i="1"/>
  <c r="U180" i="1"/>
  <c r="W180" i="1"/>
  <c r="Y181" i="1"/>
  <c r="AH180" i="1" s="1"/>
  <c r="Z181" i="1"/>
  <c r="AI180" i="1" s="1"/>
  <c r="AE181" i="1"/>
  <c r="AM181" i="1" s="1"/>
  <c r="N184" i="1"/>
  <c r="N186" i="1"/>
  <c r="N188" i="1"/>
  <c r="N190" i="1"/>
  <c r="N192" i="1"/>
  <c r="S183" i="1"/>
  <c r="U183" i="1"/>
  <c r="W183" i="1"/>
  <c r="Y184" i="1"/>
  <c r="Y186" i="1"/>
  <c r="Y188" i="1"/>
  <c r="Y190" i="1"/>
  <c r="Y192" i="1"/>
  <c r="Z184" i="1"/>
  <c r="Z186" i="1"/>
  <c r="Z188" i="1"/>
  <c r="Z190" i="1"/>
  <c r="Z192" i="1"/>
  <c r="AE184" i="1"/>
  <c r="AM184" i="1" s="1"/>
  <c r="AE186" i="1"/>
  <c r="AM186" i="1" s="1"/>
  <c r="AE188" i="1"/>
  <c r="AM188" i="1" s="1"/>
  <c r="AE190" i="1"/>
  <c r="AM190" i="1" s="1"/>
  <c r="AE192" i="1"/>
  <c r="AM192" i="1" s="1"/>
  <c r="N195" i="1"/>
  <c r="N197" i="1"/>
  <c r="N199" i="1"/>
  <c r="N201" i="1"/>
  <c r="N203" i="1"/>
  <c r="Q194" i="1"/>
  <c r="U194" i="1"/>
  <c r="W194" i="1"/>
  <c r="Y195" i="1"/>
  <c r="Y197" i="1"/>
  <c r="Y199" i="1"/>
  <c r="Y201" i="1"/>
  <c r="Y203" i="1"/>
  <c r="Y205" i="1"/>
  <c r="Z195" i="1"/>
  <c r="Z197" i="1"/>
  <c r="Z199" i="1"/>
  <c r="Z201" i="1"/>
  <c r="Z203" i="1"/>
  <c r="Z205" i="1"/>
  <c r="AE195" i="1"/>
  <c r="AM195" i="1" s="1"/>
  <c r="AE197" i="1"/>
  <c r="AM197" i="1" s="1"/>
  <c r="AE199" i="1"/>
  <c r="AM199" i="1" s="1"/>
  <c r="AE201" i="1"/>
  <c r="AM201" i="1" s="1"/>
  <c r="AE203" i="1"/>
  <c r="AM203" i="1" s="1"/>
  <c r="AE205" i="1"/>
  <c r="AM205" i="1" s="1"/>
  <c r="N208" i="1"/>
  <c r="O207" i="1" s="1"/>
  <c r="R207" i="1" s="1"/>
  <c r="Q207" i="1"/>
  <c r="U207" i="1"/>
  <c r="W207" i="1"/>
  <c r="Y208" i="1"/>
  <c r="AH207" i="1" s="1"/>
  <c r="Z208" i="1"/>
  <c r="AI207" i="1" s="1"/>
  <c r="AE208" i="1"/>
  <c r="AM208" i="1" s="1"/>
  <c r="N211" i="1"/>
  <c r="N213" i="1"/>
  <c r="N215" i="1"/>
  <c r="N217" i="1"/>
  <c r="N219" i="1"/>
  <c r="N221" i="1"/>
  <c r="N223" i="1"/>
  <c r="N225" i="1"/>
  <c r="N227" i="1"/>
  <c r="N229" i="1"/>
  <c r="N231" i="1"/>
  <c r="N233" i="1"/>
  <c r="N235" i="1"/>
  <c r="N237" i="1"/>
  <c r="N239" i="1"/>
  <c r="Q210" i="1"/>
  <c r="U210" i="1"/>
  <c r="W210" i="1"/>
  <c r="Y211" i="1"/>
  <c r="Y213" i="1"/>
  <c r="Y215" i="1"/>
  <c r="Y217" i="1"/>
  <c r="Y219" i="1"/>
  <c r="Y221" i="1"/>
  <c r="Y223" i="1"/>
  <c r="Y225" i="1"/>
  <c r="Y227" i="1"/>
  <c r="Y229" i="1"/>
  <c r="Y231" i="1"/>
  <c r="Y233" i="1"/>
  <c r="Y235" i="1"/>
  <c r="Y237" i="1"/>
  <c r="Y239" i="1"/>
  <c r="Y241" i="1"/>
  <c r="Z211" i="1"/>
  <c r="Z213" i="1"/>
  <c r="Z215" i="1"/>
  <c r="Z217" i="1"/>
  <c r="Z219" i="1"/>
  <c r="Z221" i="1"/>
  <c r="Z223" i="1"/>
  <c r="Z225" i="1"/>
  <c r="Z227" i="1"/>
  <c r="Z229" i="1"/>
  <c r="Z231" i="1"/>
  <c r="Z233" i="1"/>
  <c r="Z235" i="1"/>
  <c r="Z237" i="1"/>
  <c r="Z239" i="1"/>
  <c r="Z241" i="1"/>
  <c r="AE211" i="1"/>
  <c r="AM211" i="1" s="1"/>
  <c r="AE213" i="1"/>
  <c r="AM213" i="1" s="1"/>
  <c r="AL213" i="1"/>
  <c r="AE215" i="1"/>
  <c r="AM215" i="1" s="1"/>
  <c r="AE217" i="1"/>
  <c r="AM217" i="1" s="1"/>
  <c r="AE219" i="1"/>
  <c r="AM219" i="1" s="1"/>
  <c r="AE221" i="1"/>
  <c r="AM221" i="1" s="1"/>
  <c r="AE223" i="1"/>
  <c r="AM223" i="1" s="1"/>
  <c r="AE225" i="1"/>
  <c r="AM225" i="1" s="1"/>
  <c r="AE227" i="1"/>
  <c r="AM227" i="1" s="1"/>
  <c r="AE229" i="1"/>
  <c r="AM229" i="1" s="1"/>
  <c r="AE231" i="1"/>
  <c r="AM231" i="1" s="1"/>
  <c r="AE233" i="1"/>
  <c r="AM233" i="1" s="1"/>
  <c r="AE235" i="1"/>
  <c r="AM235" i="1" s="1"/>
  <c r="AE237" i="1"/>
  <c r="AM237" i="1" s="1"/>
  <c r="AE239" i="1"/>
  <c r="AM239" i="1" s="1"/>
  <c r="AE241" i="1"/>
  <c r="AM241" i="1" s="1"/>
  <c r="N244" i="1"/>
  <c r="N246" i="1"/>
  <c r="N248" i="1"/>
  <c r="Q243" i="1"/>
  <c r="U243" i="1"/>
  <c r="W243" i="1"/>
  <c r="Y244" i="1"/>
  <c r="Y246" i="1"/>
  <c r="Y248" i="1"/>
  <c r="Y250" i="1"/>
  <c r="Z244" i="1"/>
  <c r="Z246" i="1"/>
  <c r="Z248" i="1"/>
  <c r="Z250" i="1"/>
  <c r="AE244" i="1"/>
  <c r="AM244" i="1" s="1"/>
  <c r="AE246" i="1"/>
  <c r="AM246" i="1" s="1"/>
  <c r="AE248" i="1"/>
  <c r="AM248" i="1" s="1"/>
  <c r="AE250" i="1"/>
  <c r="AM250" i="1" s="1"/>
  <c r="N253" i="1"/>
  <c r="N256" i="1"/>
  <c r="N258" i="1"/>
  <c r="N260" i="1"/>
  <c r="N262" i="1"/>
  <c r="N264" i="1"/>
  <c r="N268" i="1"/>
  <c r="N270" i="1"/>
  <c r="N272" i="1"/>
  <c r="Q252" i="1"/>
  <c r="U252" i="1"/>
  <c r="W252" i="1"/>
  <c r="Y253" i="1"/>
  <c r="Y256" i="1"/>
  <c r="Y258" i="1"/>
  <c r="Y260" i="1"/>
  <c r="Y262" i="1"/>
  <c r="Y264" i="1"/>
  <c r="Y268" i="1"/>
  <c r="Y270" i="1"/>
  <c r="Y272" i="1"/>
  <c r="Y274" i="1"/>
  <c r="Z253" i="1"/>
  <c r="Z256" i="1"/>
  <c r="Z258" i="1"/>
  <c r="Z260" i="1"/>
  <c r="Z262" i="1"/>
  <c r="Z264" i="1"/>
  <c r="Z268" i="1"/>
  <c r="Z270" i="1"/>
  <c r="Z272" i="1"/>
  <c r="Z274" i="1"/>
  <c r="AE253" i="1"/>
  <c r="AM253" i="1" s="1"/>
  <c r="AE256" i="1"/>
  <c r="AM256" i="1" s="1"/>
  <c r="AE258" i="1"/>
  <c r="AM258" i="1" s="1"/>
  <c r="AE260" i="1"/>
  <c r="AM260" i="1" s="1"/>
  <c r="AE262" i="1"/>
  <c r="AM262" i="1" s="1"/>
  <c r="AE264" i="1"/>
  <c r="AM264" i="1" s="1"/>
  <c r="AE268" i="1"/>
  <c r="AM268" i="1" s="1"/>
  <c r="AE270" i="1"/>
  <c r="AM270" i="1" s="1"/>
  <c r="AE272" i="1"/>
  <c r="AM272" i="1" s="1"/>
  <c r="AE274" i="1"/>
  <c r="AM274" i="1" s="1"/>
  <c r="N277" i="1"/>
  <c r="N279" i="1"/>
  <c r="Q276" i="1"/>
  <c r="U276" i="1"/>
  <c r="W276" i="1"/>
  <c r="Y277" i="1"/>
  <c r="Y279" i="1"/>
  <c r="Z277" i="1"/>
  <c r="Z279" i="1"/>
  <c r="AE277" i="1"/>
  <c r="AM277" i="1" s="1"/>
  <c r="AL277" i="1"/>
  <c r="AE279" i="1"/>
  <c r="AM279" i="1" s="1"/>
  <c r="N282" i="1"/>
  <c r="N284" i="1"/>
  <c r="N286" i="1"/>
  <c r="N288" i="1"/>
  <c r="N290" i="1"/>
  <c r="S281" i="1"/>
  <c r="U281" i="1"/>
  <c r="W281" i="1"/>
  <c r="Y282" i="1"/>
  <c r="Y284" i="1"/>
  <c r="Y286" i="1"/>
  <c r="Y288" i="1"/>
  <c r="Y290" i="1"/>
  <c r="Z282" i="1"/>
  <c r="Z284" i="1"/>
  <c r="Z286" i="1"/>
  <c r="Z288" i="1"/>
  <c r="Z290" i="1"/>
  <c r="AE282" i="1"/>
  <c r="AM282" i="1" s="1"/>
  <c r="AE284" i="1"/>
  <c r="AM284" i="1" s="1"/>
  <c r="AE286" i="1"/>
  <c r="AM286" i="1" s="1"/>
  <c r="AE288" i="1"/>
  <c r="AM288" i="1" s="1"/>
  <c r="AE290" i="1"/>
  <c r="AM290" i="1" s="1"/>
  <c r="N293" i="1"/>
  <c r="N294" i="1"/>
  <c r="N295" i="1"/>
  <c r="N296" i="1"/>
  <c r="N297" i="1"/>
  <c r="N298" i="1"/>
  <c r="S292" i="1"/>
  <c r="U292" i="1"/>
  <c r="W292" i="1"/>
  <c r="Y293" i="1"/>
  <c r="Y294" i="1"/>
  <c r="Y295" i="1"/>
  <c r="Y296" i="1"/>
  <c r="Y297" i="1"/>
  <c r="Y298" i="1"/>
  <c r="Z293" i="1"/>
  <c r="Z294" i="1"/>
  <c r="Z295" i="1"/>
  <c r="Z296" i="1"/>
  <c r="Z297" i="1"/>
  <c r="Z298" i="1"/>
  <c r="AE293" i="1"/>
  <c r="AM293" i="1" s="1"/>
  <c r="AE294" i="1"/>
  <c r="AM294" i="1" s="1"/>
  <c r="AE295" i="1"/>
  <c r="AM295" i="1" s="1"/>
  <c r="AE296" i="1"/>
  <c r="AM296" i="1" s="1"/>
  <c r="AE297" i="1"/>
  <c r="AM297" i="1" s="1"/>
  <c r="AE298" i="1"/>
  <c r="AM298" i="1" s="1"/>
  <c r="N300" i="1"/>
  <c r="N301" i="1"/>
  <c r="N302" i="1"/>
  <c r="N303" i="1"/>
  <c r="N304" i="1"/>
  <c r="N305" i="1"/>
  <c r="N306" i="1"/>
  <c r="S299" i="1"/>
  <c r="U299" i="1"/>
  <c r="W299" i="1"/>
  <c r="Y300" i="1"/>
  <c r="Y301" i="1"/>
  <c r="Y302" i="1"/>
  <c r="Y303" i="1"/>
  <c r="Y304" i="1"/>
  <c r="Y305" i="1"/>
  <c r="Y306" i="1"/>
  <c r="Z300" i="1"/>
  <c r="Z301" i="1"/>
  <c r="Z302" i="1"/>
  <c r="Z303" i="1"/>
  <c r="Z304" i="1"/>
  <c r="Z305" i="1"/>
  <c r="Z306" i="1"/>
  <c r="AE300" i="1"/>
  <c r="AM300" i="1" s="1"/>
  <c r="AE301" i="1"/>
  <c r="AM301" i="1" s="1"/>
  <c r="AE302" i="1"/>
  <c r="AM302" i="1" s="1"/>
  <c r="AE303" i="1"/>
  <c r="AM303" i="1" s="1"/>
  <c r="AE304" i="1"/>
  <c r="AM304" i="1" s="1"/>
  <c r="AE305" i="1"/>
  <c r="AM305" i="1" s="1"/>
  <c r="AE306" i="1"/>
  <c r="AM306" i="1" s="1"/>
  <c r="Q307" i="1"/>
  <c r="S307" i="1"/>
  <c r="U307" i="1"/>
  <c r="W307" i="1"/>
  <c r="Y308" i="1"/>
  <c r="AH307" i="1" s="1"/>
  <c r="Z308" i="1"/>
  <c r="AI307" i="1" s="1"/>
  <c r="AE308" i="1"/>
  <c r="AM308" i="1" s="1"/>
  <c r="N311" i="1"/>
  <c r="O310" i="1" s="1"/>
  <c r="Q310" i="1"/>
  <c r="S310" i="1"/>
  <c r="W310" i="1"/>
  <c r="Y311" i="1"/>
  <c r="AH310" i="1" s="1"/>
  <c r="Z311" i="1"/>
  <c r="AI310" i="1" s="1"/>
  <c r="AE311" i="1"/>
  <c r="AM311" i="1" s="1"/>
  <c r="Q313" i="1"/>
  <c r="S313" i="1"/>
  <c r="U313" i="1"/>
  <c r="W313" i="1"/>
  <c r="Y314" i="1"/>
  <c r="Y315" i="1"/>
  <c r="Y316" i="1"/>
  <c r="Y317" i="1"/>
  <c r="Y318" i="1"/>
  <c r="Y319" i="1"/>
  <c r="Z314" i="1"/>
  <c r="Z315" i="1"/>
  <c r="Z316" i="1"/>
  <c r="Z317" i="1"/>
  <c r="Z318" i="1"/>
  <c r="Z319" i="1"/>
  <c r="AE314" i="1"/>
  <c r="AM314" i="1" s="1"/>
  <c r="AE315" i="1"/>
  <c r="AM315" i="1" s="1"/>
  <c r="AE316" i="1"/>
  <c r="AM316" i="1" s="1"/>
  <c r="AE317" i="1"/>
  <c r="AM317" i="1" s="1"/>
  <c r="AE318" i="1"/>
  <c r="AM318" i="1" s="1"/>
  <c r="AE319" i="1"/>
  <c r="AM319" i="1" s="1"/>
  <c r="AD322" i="1"/>
  <c r="H322" i="1" s="1"/>
  <c r="AD324" i="1"/>
  <c r="H324" i="1" s="1"/>
  <c r="AD327" i="1"/>
  <c r="AD330" i="1"/>
  <c r="H330" i="1" s="1"/>
  <c r="H329" i="1" s="1"/>
  <c r="Q329" i="1" s="1"/>
  <c r="AD333" i="1"/>
  <c r="AD335" i="1"/>
  <c r="H335" i="1" s="1"/>
  <c r="AD337" i="1"/>
  <c r="AD339" i="1"/>
  <c r="H339" i="1" s="1"/>
  <c r="AD341" i="1"/>
  <c r="AD344" i="1"/>
  <c r="H344" i="1" s="1"/>
  <c r="AD346" i="1"/>
  <c r="H346" i="1" s="1"/>
  <c r="AD348" i="1"/>
  <c r="AD350" i="1"/>
  <c r="AD352" i="1"/>
  <c r="H352" i="1" s="1"/>
  <c r="AD354" i="1"/>
  <c r="AD357" i="1"/>
  <c r="H357" i="1" s="1"/>
  <c r="AD360" i="1"/>
  <c r="AD362" i="1"/>
  <c r="H362" i="1" s="1"/>
  <c r="AD364" i="1"/>
  <c r="AD366" i="1"/>
  <c r="H366" i="1" s="1"/>
  <c r="AD367" i="1"/>
  <c r="AD368" i="1"/>
  <c r="H368" i="1" s="1"/>
  <c r="AD370" i="1"/>
  <c r="AD372" i="1"/>
  <c r="AD374" i="1"/>
  <c r="H374" i="1" s="1"/>
  <c r="AD376" i="1"/>
  <c r="H376" i="1" s="1"/>
  <c r="AD378" i="1"/>
  <c r="H378" i="1" s="1"/>
  <c r="AD380" i="1"/>
  <c r="H380" i="1" s="1"/>
  <c r="AD382" i="1"/>
  <c r="H382" i="1" s="1"/>
  <c r="AD384" i="1"/>
  <c r="H384" i="1" s="1"/>
  <c r="AD386" i="1"/>
  <c r="AD388" i="1"/>
  <c r="H388" i="1" s="1"/>
  <c r="AD391" i="1"/>
  <c r="AD394" i="1"/>
  <c r="H394" i="1" s="1"/>
  <c r="AD396" i="1"/>
  <c r="AD398" i="1"/>
  <c r="H398" i="1" s="1"/>
  <c r="AD401" i="1"/>
  <c r="AD406" i="1"/>
  <c r="AD408" i="1"/>
  <c r="H408" i="1" s="1"/>
  <c r="AD410" i="1"/>
  <c r="AD412" i="1"/>
  <c r="AD414" i="1"/>
  <c r="AD418" i="1"/>
  <c r="H418" i="1" s="1"/>
  <c r="AD420" i="1"/>
  <c r="H420" i="1" s="1"/>
  <c r="AD422" i="1"/>
  <c r="H422" i="1" s="1"/>
  <c r="AD424" i="1"/>
  <c r="AD427" i="1"/>
  <c r="AD429" i="1"/>
  <c r="AD432" i="1"/>
  <c r="AD434" i="1"/>
  <c r="H434" i="1" s="1"/>
  <c r="AD436" i="1"/>
  <c r="AD438" i="1"/>
  <c r="AD440" i="1"/>
  <c r="AD443" i="1"/>
  <c r="H443" i="1" s="1"/>
  <c r="H442" i="1" s="1"/>
  <c r="AD446" i="1"/>
  <c r="J322" i="1"/>
  <c r="J324" i="1"/>
  <c r="J327" i="1"/>
  <c r="AA327" i="1" s="1"/>
  <c r="J330" i="1"/>
  <c r="AA330" i="1" s="1"/>
  <c r="AJ329" i="1" s="1"/>
  <c r="J333" i="1"/>
  <c r="J335" i="1"/>
  <c r="J337" i="1"/>
  <c r="AA337" i="1" s="1"/>
  <c r="J339" i="1"/>
  <c r="J341" i="1"/>
  <c r="AA341" i="1" s="1"/>
  <c r="J344" i="1"/>
  <c r="J346" i="1"/>
  <c r="AA346" i="1" s="1"/>
  <c r="J348" i="1"/>
  <c r="AA348" i="1" s="1"/>
  <c r="J350" i="1"/>
  <c r="AA350" i="1" s="1"/>
  <c r="J352" i="1"/>
  <c r="J354" i="1"/>
  <c r="AA354" i="1" s="1"/>
  <c r="J357" i="1"/>
  <c r="AA357" i="1" s="1"/>
  <c r="AJ356" i="1" s="1"/>
  <c r="J360" i="1"/>
  <c r="J362" i="1"/>
  <c r="J364" i="1"/>
  <c r="J366" i="1"/>
  <c r="AA366" i="1" s="1"/>
  <c r="J367" i="1"/>
  <c r="J368" i="1"/>
  <c r="J370" i="1"/>
  <c r="J372" i="1"/>
  <c r="AA372" i="1" s="1"/>
  <c r="J374" i="1"/>
  <c r="J376" i="1"/>
  <c r="J378" i="1"/>
  <c r="J380" i="1"/>
  <c r="J382" i="1"/>
  <c r="J384" i="1"/>
  <c r="AA384" i="1" s="1"/>
  <c r="J386" i="1"/>
  <c r="J388" i="1"/>
  <c r="AA388" i="1" s="1"/>
  <c r="J391" i="1"/>
  <c r="J394" i="1"/>
  <c r="J396" i="1"/>
  <c r="AA396" i="1" s="1"/>
  <c r="J398" i="1"/>
  <c r="AA398" i="1" s="1"/>
  <c r="J401" i="1"/>
  <c r="J406" i="1"/>
  <c r="AA406" i="1" s="1"/>
  <c r="J408" i="1"/>
  <c r="AA408" i="1" s="1"/>
  <c r="J410" i="1"/>
  <c r="AA410" i="1" s="1"/>
  <c r="J412" i="1"/>
  <c r="AA412" i="1" s="1"/>
  <c r="J414" i="1"/>
  <c r="AA414" i="1" s="1"/>
  <c r="J418" i="1"/>
  <c r="J420" i="1"/>
  <c r="AA420" i="1" s="1"/>
  <c r="J422" i="1"/>
  <c r="AA422" i="1" s="1"/>
  <c r="J424" i="1"/>
  <c r="AA424" i="1" s="1"/>
  <c r="J427" i="1"/>
  <c r="J429" i="1"/>
  <c r="AA429" i="1" s="1"/>
  <c r="J432" i="1"/>
  <c r="AA432" i="1" s="1"/>
  <c r="J434" i="1"/>
  <c r="AA434" i="1" s="1"/>
  <c r="J436" i="1"/>
  <c r="AA436" i="1" s="1"/>
  <c r="J438" i="1"/>
  <c r="J440" i="1"/>
  <c r="J443" i="1"/>
  <c r="AA443" i="1" s="1"/>
  <c r="AJ442" i="1" s="1"/>
  <c r="J446" i="1"/>
  <c r="AA446" i="1" s="1"/>
  <c r="AJ445" i="1" s="1"/>
  <c r="L322" i="1"/>
  <c r="L324" i="1"/>
  <c r="L327" i="1"/>
  <c r="L330" i="1"/>
  <c r="L329" i="1" s="1"/>
  <c r="L333" i="1"/>
  <c r="L335" i="1"/>
  <c r="L337" i="1"/>
  <c r="L339" i="1"/>
  <c r="L341" i="1"/>
  <c r="L344" i="1"/>
  <c r="L346" i="1"/>
  <c r="L348" i="1"/>
  <c r="L350" i="1"/>
  <c r="L352" i="1"/>
  <c r="L354" i="1"/>
  <c r="L357" i="1"/>
  <c r="L356" i="1" s="1"/>
  <c r="L360" i="1"/>
  <c r="L362" i="1"/>
  <c r="L364" i="1"/>
  <c r="L366" i="1"/>
  <c r="L367" i="1"/>
  <c r="L368" i="1"/>
  <c r="L370" i="1"/>
  <c r="L372" i="1"/>
  <c r="L374" i="1"/>
  <c r="L376" i="1"/>
  <c r="L378" i="1"/>
  <c r="L380" i="1"/>
  <c r="L382" i="1"/>
  <c r="L384" i="1"/>
  <c r="L386" i="1"/>
  <c r="L388" i="1"/>
  <c r="L391" i="1"/>
  <c r="L394" i="1"/>
  <c r="L396" i="1"/>
  <c r="L398" i="1"/>
  <c r="L401" i="1"/>
  <c r="L406" i="1"/>
  <c r="L408" i="1"/>
  <c r="L410" i="1"/>
  <c r="L412" i="1"/>
  <c r="L414" i="1"/>
  <c r="L418" i="1"/>
  <c r="L420" i="1"/>
  <c r="L422" i="1"/>
  <c r="L424" i="1"/>
  <c r="L427" i="1"/>
  <c r="L429" i="1"/>
  <c r="L432" i="1"/>
  <c r="L434" i="1"/>
  <c r="L436" i="1"/>
  <c r="L438" i="1"/>
  <c r="L440" i="1"/>
  <c r="L443" i="1"/>
  <c r="L442" i="1" s="1"/>
  <c r="L446" i="1"/>
  <c r="L445" i="1" s="1"/>
  <c r="N322" i="1"/>
  <c r="N324" i="1"/>
  <c r="S321" i="1"/>
  <c r="U321" i="1"/>
  <c r="W321" i="1"/>
  <c r="Y322" i="1"/>
  <c r="Y324" i="1"/>
  <c r="Z322" i="1"/>
  <c r="Z324" i="1"/>
  <c r="AE322" i="1"/>
  <c r="AM322" i="1" s="1"/>
  <c r="AE324" i="1"/>
  <c r="AM324" i="1" s="1"/>
  <c r="N327" i="1"/>
  <c r="S326" i="1"/>
  <c r="U326" i="1"/>
  <c r="W326" i="1"/>
  <c r="Y327" i="1"/>
  <c r="Z327" i="1"/>
  <c r="AE327" i="1"/>
  <c r="AM327" i="1" s="1"/>
  <c r="N330" i="1"/>
  <c r="O329" i="1" s="1"/>
  <c r="S329" i="1"/>
  <c r="U329" i="1"/>
  <c r="W329" i="1"/>
  <c r="Y330" i="1"/>
  <c r="AH329" i="1" s="1"/>
  <c r="Z330" i="1"/>
  <c r="AI329" i="1" s="1"/>
  <c r="AE330" i="1"/>
  <c r="AM330" i="1" s="1"/>
  <c r="N333" i="1"/>
  <c r="N335" i="1"/>
  <c r="N337" i="1"/>
  <c r="N339" i="1"/>
  <c r="N341" i="1"/>
  <c r="S332" i="1"/>
  <c r="U332" i="1"/>
  <c r="W332" i="1"/>
  <c r="Y333" i="1"/>
  <c r="Y335" i="1"/>
  <c r="Y337" i="1"/>
  <c r="Y339" i="1"/>
  <c r="Y341" i="1"/>
  <c r="Z333" i="1"/>
  <c r="Z335" i="1"/>
  <c r="Z337" i="1"/>
  <c r="Z339" i="1"/>
  <c r="Z341" i="1"/>
  <c r="AA333" i="1"/>
  <c r="AE333" i="1"/>
  <c r="AM333" i="1" s="1"/>
  <c r="AE335" i="1"/>
  <c r="AM335" i="1" s="1"/>
  <c r="AE337" i="1"/>
  <c r="AM337" i="1" s="1"/>
  <c r="AE339" i="1"/>
  <c r="AM339" i="1" s="1"/>
  <c r="AE341" i="1"/>
  <c r="AM341" i="1" s="1"/>
  <c r="N344" i="1"/>
  <c r="N346" i="1"/>
  <c r="N348" i="1"/>
  <c r="N350" i="1"/>
  <c r="N352" i="1"/>
  <c r="Q343" i="1"/>
  <c r="U343" i="1"/>
  <c r="W343" i="1"/>
  <c r="Y344" i="1"/>
  <c r="Y346" i="1"/>
  <c r="Y348" i="1"/>
  <c r="Y350" i="1"/>
  <c r="Y352" i="1"/>
  <c r="Y354" i="1"/>
  <c r="Z344" i="1"/>
  <c r="Z346" i="1"/>
  <c r="Z348" i="1"/>
  <c r="Z350" i="1"/>
  <c r="Z352" i="1"/>
  <c r="Z354" i="1"/>
  <c r="AE344" i="1"/>
  <c r="AM344" i="1" s="1"/>
  <c r="AE346" i="1"/>
  <c r="AM346" i="1" s="1"/>
  <c r="AE348" i="1"/>
  <c r="AM348" i="1" s="1"/>
  <c r="AE350" i="1"/>
  <c r="AM350" i="1" s="1"/>
  <c r="AE352" i="1"/>
  <c r="AM352" i="1" s="1"/>
  <c r="AE354" i="1"/>
  <c r="AM354" i="1" s="1"/>
  <c r="N357" i="1"/>
  <c r="O356" i="1" s="1"/>
  <c r="Q356" i="1"/>
  <c r="U356" i="1"/>
  <c r="W356" i="1"/>
  <c r="Y357" i="1"/>
  <c r="AH356" i="1" s="1"/>
  <c r="Z357" i="1"/>
  <c r="AI356" i="1" s="1"/>
  <c r="AE357" i="1"/>
  <c r="AM357" i="1" s="1"/>
  <c r="N360" i="1"/>
  <c r="N362" i="1"/>
  <c r="N364" i="1"/>
  <c r="N366" i="1"/>
  <c r="N367" i="1"/>
  <c r="N368" i="1"/>
  <c r="N370" i="1"/>
  <c r="N372" i="1"/>
  <c r="N374" i="1"/>
  <c r="N376" i="1"/>
  <c r="N378" i="1"/>
  <c r="N380" i="1"/>
  <c r="N382" i="1"/>
  <c r="N384" i="1"/>
  <c r="N386" i="1"/>
  <c r="Q359" i="1"/>
  <c r="U359" i="1"/>
  <c r="W359" i="1"/>
  <c r="Y360" i="1"/>
  <c r="Y362" i="1"/>
  <c r="Y364" i="1"/>
  <c r="Y366" i="1"/>
  <c r="Y367" i="1"/>
  <c r="Y368" i="1"/>
  <c r="Y370" i="1"/>
  <c r="Y372" i="1"/>
  <c r="Y374" i="1"/>
  <c r="Y376" i="1"/>
  <c r="Y378" i="1"/>
  <c r="Y380" i="1"/>
  <c r="Y382" i="1"/>
  <c r="Y384" i="1"/>
  <c r="Y386" i="1"/>
  <c r="Y388" i="1"/>
  <c r="Z360" i="1"/>
  <c r="Z362" i="1"/>
  <c r="Z364" i="1"/>
  <c r="Z366" i="1"/>
  <c r="Z367" i="1"/>
  <c r="Z368" i="1"/>
  <c r="Z370" i="1"/>
  <c r="Z372" i="1"/>
  <c r="Z374" i="1"/>
  <c r="Z376" i="1"/>
  <c r="Z378" i="1"/>
  <c r="Z380" i="1"/>
  <c r="Z382" i="1"/>
  <c r="Z384" i="1"/>
  <c r="Z386" i="1"/>
  <c r="Z388" i="1"/>
  <c r="AE360" i="1"/>
  <c r="AM360" i="1" s="1"/>
  <c r="AE362" i="1"/>
  <c r="AM362" i="1" s="1"/>
  <c r="AE364" i="1"/>
  <c r="AM364" i="1" s="1"/>
  <c r="AE366" i="1"/>
  <c r="AM366" i="1" s="1"/>
  <c r="AE367" i="1"/>
  <c r="AM367" i="1" s="1"/>
  <c r="AE368" i="1"/>
  <c r="AM368" i="1" s="1"/>
  <c r="AL368" i="1"/>
  <c r="AE370" i="1"/>
  <c r="AM370" i="1" s="1"/>
  <c r="AE372" i="1"/>
  <c r="AM372" i="1" s="1"/>
  <c r="AE374" i="1"/>
  <c r="AM374" i="1" s="1"/>
  <c r="AE376" i="1"/>
  <c r="AM376" i="1" s="1"/>
  <c r="AE378" i="1"/>
  <c r="AM378" i="1" s="1"/>
  <c r="AE380" i="1"/>
  <c r="AM380" i="1" s="1"/>
  <c r="AE382" i="1"/>
  <c r="AM382" i="1" s="1"/>
  <c r="AE384" i="1"/>
  <c r="AM384" i="1" s="1"/>
  <c r="AE386" i="1"/>
  <c r="AM386" i="1" s="1"/>
  <c r="AE388" i="1"/>
  <c r="AM388" i="1" s="1"/>
  <c r="N391" i="1"/>
  <c r="N394" i="1"/>
  <c r="N396" i="1"/>
  <c r="Q390" i="1"/>
  <c r="U390" i="1"/>
  <c r="W390" i="1"/>
  <c r="Y391" i="1"/>
  <c r="Y394" i="1"/>
  <c r="Y396" i="1"/>
  <c r="Y398" i="1"/>
  <c r="Z391" i="1"/>
  <c r="Z394" i="1"/>
  <c r="Z396" i="1"/>
  <c r="Z398" i="1"/>
  <c r="AA391" i="1"/>
  <c r="AE391" i="1"/>
  <c r="AM391" i="1" s="1"/>
  <c r="AE394" i="1"/>
  <c r="AM394" i="1" s="1"/>
  <c r="AE396" i="1"/>
  <c r="AM396" i="1" s="1"/>
  <c r="AE398" i="1"/>
  <c r="AM398" i="1" s="1"/>
  <c r="N401" i="1"/>
  <c r="N406" i="1"/>
  <c r="N408" i="1"/>
  <c r="N410" i="1"/>
  <c r="N412" i="1"/>
  <c r="N414" i="1"/>
  <c r="N418" i="1"/>
  <c r="N420" i="1"/>
  <c r="N422" i="1"/>
  <c r="Q400" i="1"/>
  <c r="U400" i="1"/>
  <c r="W400" i="1"/>
  <c r="Y401" i="1"/>
  <c r="Y406" i="1"/>
  <c r="Y408" i="1"/>
  <c r="Y410" i="1"/>
  <c r="Y412" i="1"/>
  <c r="Y414" i="1"/>
  <c r="Y418" i="1"/>
  <c r="Y420" i="1"/>
  <c r="Y422" i="1"/>
  <c r="Y424" i="1"/>
  <c r="Z401" i="1"/>
  <c r="Z406" i="1"/>
  <c r="Z408" i="1"/>
  <c r="Z410" i="1"/>
  <c r="Z412" i="1"/>
  <c r="Z414" i="1"/>
  <c r="Z418" i="1"/>
  <c r="Z420" i="1"/>
  <c r="Z422" i="1"/>
  <c r="Z424" i="1"/>
  <c r="AE401" i="1"/>
  <c r="AM401" i="1" s="1"/>
  <c r="AE406" i="1"/>
  <c r="AM406" i="1" s="1"/>
  <c r="AE408" i="1"/>
  <c r="AM408" i="1" s="1"/>
  <c r="AE410" i="1"/>
  <c r="AM410" i="1" s="1"/>
  <c r="AE412" i="1"/>
  <c r="AM412" i="1" s="1"/>
  <c r="AE414" i="1"/>
  <c r="AM414" i="1" s="1"/>
  <c r="AE418" i="1"/>
  <c r="AM418" i="1" s="1"/>
  <c r="AE420" i="1"/>
  <c r="AM420" i="1" s="1"/>
  <c r="AE422" i="1"/>
  <c r="AM422" i="1" s="1"/>
  <c r="AE424" i="1"/>
  <c r="AM424" i="1" s="1"/>
  <c r="N427" i="1"/>
  <c r="N429" i="1"/>
  <c r="Q426" i="1"/>
  <c r="U426" i="1"/>
  <c r="W426" i="1"/>
  <c r="Y427" i="1"/>
  <c r="Y429" i="1"/>
  <c r="Z427" i="1"/>
  <c r="Z429" i="1"/>
  <c r="AE427" i="1"/>
  <c r="AM427" i="1" s="1"/>
  <c r="AE429" i="1"/>
  <c r="AM429" i="1" s="1"/>
  <c r="N432" i="1"/>
  <c r="N434" i="1"/>
  <c r="N436" i="1"/>
  <c r="N438" i="1"/>
  <c r="N440" i="1"/>
  <c r="S431" i="1"/>
  <c r="U431" i="1"/>
  <c r="W431" i="1"/>
  <c r="Y432" i="1"/>
  <c r="Y434" i="1"/>
  <c r="Y436" i="1"/>
  <c r="Y438" i="1"/>
  <c r="Y440" i="1"/>
  <c r="Z432" i="1"/>
  <c r="Z434" i="1"/>
  <c r="Z436" i="1"/>
  <c r="Z438" i="1"/>
  <c r="Z440" i="1"/>
  <c r="AA440" i="1"/>
  <c r="AE432" i="1"/>
  <c r="AM432" i="1" s="1"/>
  <c r="AE434" i="1"/>
  <c r="AM434" i="1" s="1"/>
  <c r="AE436" i="1"/>
  <c r="AM436" i="1" s="1"/>
  <c r="AE438" i="1"/>
  <c r="AM438" i="1" s="1"/>
  <c r="AE440" i="1"/>
  <c r="AM440" i="1" s="1"/>
  <c r="Q442" i="1"/>
  <c r="S442" i="1"/>
  <c r="U442" i="1"/>
  <c r="W442" i="1"/>
  <c r="Y443" i="1"/>
  <c r="AH442" i="1" s="1"/>
  <c r="Z443" i="1"/>
  <c r="AI442" i="1" s="1"/>
  <c r="AE443" i="1"/>
  <c r="AM443" i="1" s="1"/>
  <c r="N446" i="1"/>
  <c r="O445" i="1" s="1"/>
  <c r="Q445" i="1"/>
  <c r="S445" i="1"/>
  <c r="W445" i="1"/>
  <c r="Y446" i="1"/>
  <c r="AH445" i="1" s="1"/>
  <c r="Z446" i="1"/>
  <c r="AI445" i="1" s="1"/>
  <c r="AE446" i="1"/>
  <c r="AM446" i="1" s="1"/>
  <c r="AD450" i="1"/>
  <c r="AD452" i="1"/>
  <c r="H452" i="1" s="1"/>
  <c r="AD455" i="1"/>
  <c r="AD458" i="1"/>
  <c r="H458" i="1" s="1"/>
  <c r="H457" i="1" s="1"/>
  <c r="Q457" i="1" s="1"/>
  <c r="AD461" i="1"/>
  <c r="H461" i="1" s="1"/>
  <c r="AD463" i="1"/>
  <c r="AD465" i="1"/>
  <c r="AL465" i="1" s="1"/>
  <c r="AD467" i="1"/>
  <c r="AD469" i="1"/>
  <c r="AD472" i="1"/>
  <c r="H472" i="1" s="1"/>
  <c r="AD474" i="1"/>
  <c r="AD476" i="1"/>
  <c r="AD478" i="1"/>
  <c r="AD480" i="1"/>
  <c r="H480" i="1" s="1"/>
  <c r="AD482" i="1"/>
  <c r="H482" i="1" s="1"/>
  <c r="AD485" i="1"/>
  <c r="AD488" i="1"/>
  <c r="AD490" i="1"/>
  <c r="AD491" i="1"/>
  <c r="H491" i="1" s="1"/>
  <c r="AD493" i="1"/>
  <c r="AD494" i="1"/>
  <c r="H494" i="1" s="1"/>
  <c r="AD495" i="1"/>
  <c r="AD496" i="1"/>
  <c r="AD498" i="1"/>
  <c r="AD500" i="1"/>
  <c r="AD502" i="1"/>
  <c r="AD504" i="1"/>
  <c r="H504" i="1" s="1"/>
  <c r="AD506" i="1"/>
  <c r="AD508" i="1"/>
  <c r="H508" i="1" s="1"/>
  <c r="AD510" i="1"/>
  <c r="AD512" i="1"/>
  <c r="AD514" i="1"/>
  <c r="AD517" i="1"/>
  <c r="AD519" i="1"/>
  <c r="AD521" i="1"/>
  <c r="AD523" i="1"/>
  <c r="AD526" i="1"/>
  <c r="AD530" i="1"/>
  <c r="H530" i="1" s="1"/>
  <c r="AD532" i="1"/>
  <c r="AD534" i="1"/>
  <c r="AD536" i="1"/>
  <c r="H536" i="1" s="1"/>
  <c r="AD538" i="1"/>
  <c r="AD542" i="1"/>
  <c r="H542" i="1" s="1"/>
  <c r="AD544" i="1"/>
  <c r="H544" i="1" s="1"/>
  <c r="AD546" i="1"/>
  <c r="H546" i="1" s="1"/>
  <c r="AD548" i="1"/>
  <c r="H548" i="1" s="1"/>
  <c r="AD551" i="1"/>
  <c r="H551" i="1" s="1"/>
  <c r="AD553" i="1"/>
  <c r="H553" i="1" s="1"/>
  <c r="AD556" i="1"/>
  <c r="H556" i="1" s="1"/>
  <c r="AD558" i="1"/>
  <c r="H558" i="1" s="1"/>
  <c r="AD560" i="1"/>
  <c r="H560" i="1" s="1"/>
  <c r="AD562" i="1"/>
  <c r="H562" i="1" s="1"/>
  <c r="AD564" i="1"/>
  <c r="H564" i="1" s="1"/>
  <c r="AD567" i="1"/>
  <c r="AD568" i="1"/>
  <c r="H568" i="1" s="1"/>
  <c r="AD569" i="1"/>
  <c r="H569" i="1" s="1"/>
  <c r="AD570" i="1"/>
  <c r="AD571" i="1"/>
  <c r="AD572" i="1"/>
  <c r="H572" i="1" s="1"/>
  <c r="AD574" i="1"/>
  <c r="H574" i="1" s="1"/>
  <c r="AD575" i="1"/>
  <c r="AD576" i="1"/>
  <c r="AD577" i="1"/>
  <c r="H577" i="1" s="1"/>
  <c r="AD578" i="1"/>
  <c r="AD579" i="1"/>
  <c r="AD580" i="1"/>
  <c r="AD582" i="1"/>
  <c r="H582" i="1" s="1"/>
  <c r="H581" i="1" s="1"/>
  <c r="AD585" i="1"/>
  <c r="AD588" i="1"/>
  <c r="AD589" i="1"/>
  <c r="H589" i="1" s="1"/>
  <c r="AD590" i="1"/>
  <c r="AD591" i="1"/>
  <c r="H591" i="1" s="1"/>
  <c r="AD592" i="1"/>
  <c r="AD593" i="1"/>
  <c r="H593" i="1" s="1"/>
  <c r="J450" i="1"/>
  <c r="AA450" i="1" s="1"/>
  <c r="J452" i="1"/>
  <c r="AA452" i="1" s="1"/>
  <c r="J455" i="1"/>
  <c r="AA455" i="1" s="1"/>
  <c r="J458" i="1"/>
  <c r="AA458" i="1" s="1"/>
  <c r="AJ457" i="1" s="1"/>
  <c r="J461" i="1"/>
  <c r="AA461" i="1" s="1"/>
  <c r="J463" i="1"/>
  <c r="AA463" i="1" s="1"/>
  <c r="J465" i="1"/>
  <c r="J467" i="1"/>
  <c r="AA467" i="1" s="1"/>
  <c r="J469" i="1"/>
  <c r="AA469" i="1" s="1"/>
  <c r="J472" i="1"/>
  <c r="AA472" i="1" s="1"/>
  <c r="J474" i="1"/>
  <c r="J476" i="1"/>
  <c r="AA476" i="1" s="1"/>
  <c r="J478" i="1"/>
  <c r="J480" i="1"/>
  <c r="J482" i="1"/>
  <c r="J485" i="1"/>
  <c r="J488" i="1"/>
  <c r="AA488" i="1" s="1"/>
  <c r="J490" i="1"/>
  <c r="J491" i="1"/>
  <c r="J493" i="1"/>
  <c r="J494" i="1"/>
  <c r="AA494" i="1" s="1"/>
  <c r="J495" i="1"/>
  <c r="J496" i="1"/>
  <c r="AA496" i="1" s="1"/>
  <c r="J498" i="1"/>
  <c r="J500" i="1"/>
  <c r="AA500" i="1" s="1"/>
  <c r="J502" i="1"/>
  <c r="J504" i="1"/>
  <c r="J506" i="1"/>
  <c r="J508" i="1"/>
  <c r="J510" i="1"/>
  <c r="J512" i="1"/>
  <c r="AA512" i="1" s="1"/>
  <c r="J514" i="1"/>
  <c r="J517" i="1"/>
  <c r="J519" i="1"/>
  <c r="J521" i="1"/>
  <c r="J523" i="1"/>
  <c r="AA523" i="1" s="1"/>
  <c r="J526" i="1"/>
  <c r="AA526" i="1" s="1"/>
  <c r="J530" i="1"/>
  <c r="AA530" i="1" s="1"/>
  <c r="J532" i="1"/>
  <c r="AA532" i="1" s="1"/>
  <c r="J534" i="1"/>
  <c r="AA534" i="1" s="1"/>
  <c r="J536" i="1"/>
  <c r="AA536" i="1" s="1"/>
  <c r="J538" i="1"/>
  <c r="AA538" i="1" s="1"/>
  <c r="J542" i="1"/>
  <c r="J544" i="1"/>
  <c r="AA544" i="1" s="1"/>
  <c r="J546" i="1"/>
  <c r="AA546" i="1" s="1"/>
  <c r="J548" i="1"/>
  <c r="AA548" i="1" s="1"/>
  <c r="J551" i="1"/>
  <c r="J553" i="1"/>
  <c r="J556" i="1"/>
  <c r="AA556" i="1" s="1"/>
  <c r="J558" i="1"/>
  <c r="AA558" i="1" s="1"/>
  <c r="J560" i="1"/>
  <c r="J562" i="1"/>
  <c r="AA562" i="1" s="1"/>
  <c r="J564" i="1"/>
  <c r="AA564" i="1" s="1"/>
  <c r="J567" i="1"/>
  <c r="AA567" i="1" s="1"/>
  <c r="J568" i="1"/>
  <c r="AA568" i="1" s="1"/>
  <c r="J569" i="1"/>
  <c r="J570" i="1"/>
  <c r="J571" i="1"/>
  <c r="AA571" i="1" s="1"/>
  <c r="J572" i="1"/>
  <c r="AA572" i="1" s="1"/>
  <c r="J574" i="1"/>
  <c r="J575" i="1"/>
  <c r="AA575" i="1" s="1"/>
  <c r="J576" i="1"/>
  <c r="AA576" i="1" s="1"/>
  <c r="J577" i="1"/>
  <c r="J578" i="1"/>
  <c r="AA578" i="1" s="1"/>
  <c r="J579" i="1"/>
  <c r="AA579" i="1" s="1"/>
  <c r="J580" i="1"/>
  <c r="AA580" i="1" s="1"/>
  <c r="J582" i="1"/>
  <c r="J585" i="1"/>
  <c r="AA585" i="1" s="1"/>
  <c r="AJ584" i="1" s="1"/>
  <c r="J588" i="1"/>
  <c r="AA588" i="1" s="1"/>
  <c r="J589" i="1"/>
  <c r="AA589" i="1" s="1"/>
  <c r="J590" i="1"/>
  <c r="J591" i="1"/>
  <c r="AA591" i="1" s="1"/>
  <c r="J592" i="1"/>
  <c r="J593" i="1"/>
  <c r="AA593" i="1" s="1"/>
  <c r="L450" i="1"/>
  <c r="L452" i="1"/>
  <c r="L455" i="1"/>
  <c r="L458" i="1"/>
  <c r="L457" i="1" s="1"/>
  <c r="L461" i="1"/>
  <c r="L463" i="1"/>
  <c r="L465" i="1"/>
  <c r="L467" i="1"/>
  <c r="L469" i="1"/>
  <c r="L472" i="1"/>
  <c r="L474" i="1"/>
  <c r="L476" i="1"/>
  <c r="L478" i="1"/>
  <c r="L480" i="1"/>
  <c r="L482" i="1"/>
  <c r="L485" i="1"/>
  <c r="L484" i="1" s="1"/>
  <c r="L488" i="1"/>
  <c r="L490" i="1"/>
  <c r="L491" i="1"/>
  <c r="L493" i="1"/>
  <c r="L494" i="1"/>
  <c r="L495" i="1"/>
  <c r="L496" i="1"/>
  <c r="L498" i="1"/>
  <c r="L500" i="1"/>
  <c r="L502" i="1"/>
  <c r="L504" i="1"/>
  <c r="L506" i="1"/>
  <c r="L508" i="1"/>
  <c r="L510" i="1"/>
  <c r="L512" i="1"/>
  <c r="L514" i="1"/>
  <c r="L517" i="1"/>
  <c r="L519" i="1"/>
  <c r="L521" i="1"/>
  <c r="L523" i="1"/>
  <c r="L526" i="1"/>
  <c r="L530" i="1"/>
  <c r="L532" i="1"/>
  <c r="L534" i="1"/>
  <c r="L536" i="1"/>
  <c r="L538" i="1"/>
  <c r="L542" i="1"/>
  <c r="L544" i="1"/>
  <c r="L546" i="1"/>
  <c r="L548" i="1"/>
  <c r="L551" i="1"/>
  <c r="L553" i="1"/>
  <c r="L556" i="1"/>
  <c r="L558" i="1"/>
  <c r="L560" i="1"/>
  <c r="L562" i="1"/>
  <c r="L564" i="1"/>
  <c r="L567" i="1"/>
  <c r="L568" i="1"/>
  <c r="L569" i="1"/>
  <c r="L570" i="1"/>
  <c r="L571" i="1"/>
  <c r="L572" i="1"/>
  <c r="L574" i="1"/>
  <c r="L575" i="1"/>
  <c r="L576" i="1"/>
  <c r="L577" i="1"/>
  <c r="L578" i="1"/>
  <c r="L579" i="1"/>
  <c r="L580" i="1"/>
  <c r="L582" i="1"/>
  <c r="L581" i="1" s="1"/>
  <c r="L585" i="1"/>
  <c r="L584" i="1" s="1"/>
  <c r="L588" i="1"/>
  <c r="L589" i="1"/>
  <c r="L590" i="1"/>
  <c r="L591" i="1"/>
  <c r="L592" i="1"/>
  <c r="L593" i="1"/>
  <c r="N450" i="1"/>
  <c r="N452" i="1"/>
  <c r="S449" i="1"/>
  <c r="U449" i="1"/>
  <c r="W449" i="1"/>
  <c r="Y450" i="1"/>
  <c r="Y452" i="1"/>
  <c r="Z450" i="1"/>
  <c r="Z452" i="1"/>
  <c r="AE450" i="1"/>
  <c r="AM450" i="1" s="1"/>
  <c r="AE452" i="1"/>
  <c r="AM452" i="1" s="1"/>
  <c r="N455" i="1"/>
  <c r="S454" i="1"/>
  <c r="U454" i="1"/>
  <c r="W454" i="1"/>
  <c r="Y455" i="1"/>
  <c r="Z455" i="1"/>
  <c r="AE455" i="1"/>
  <c r="AM455" i="1" s="1"/>
  <c r="N458" i="1"/>
  <c r="O457" i="1" s="1"/>
  <c r="S457" i="1"/>
  <c r="U457" i="1"/>
  <c r="W457" i="1"/>
  <c r="Y458" i="1"/>
  <c r="AH457" i="1" s="1"/>
  <c r="Z458" i="1"/>
  <c r="AI457" i="1" s="1"/>
  <c r="AE458" i="1"/>
  <c r="AM458" i="1" s="1"/>
  <c r="N461" i="1"/>
  <c r="N463" i="1"/>
  <c r="N465" i="1"/>
  <c r="N467" i="1"/>
  <c r="N469" i="1"/>
  <c r="S460" i="1"/>
  <c r="U460" i="1"/>
  <c r="W460" i="1"/>
  <c r="Y461" i="1"/>
  <c r="Y463" i="1"/>
  <c r="Y465" i="1"/>
  <c r="Y467" i="1"/>
  <c r="Y469" i="1"/>
  <c r="Z461" i="1"/>
  <c r="Z463" i="1"/>
  <c r="Z465" i="1"/>
  <c r="Z467" i="1"/>
  <c r="Z469" i="1"/>
  <c r="AE461" i="1"/>
  <c r="AM461" i="1" s="1"/>
  <c r="AE463" i="1"/>
  <c r="AM463" i="1" s="1"/>
  <c r="AE465" i="1"/>
  <c r="AM465" i="1" s="1"/>
  <c r="AE467" i="1"/>
  <c r="AM467" i="1" s="1"/>
  <c r="AE469" i="1"/>
  <c r="AM469" i="1" s="1"/>
  <c r="N472" i="1"/>
  <c r="N474" i="1"/>
  <c r="N476" i="1"/>
  <c r="N478" i="1"/>
  <c r="N480" i="1"/>
  <c r="Q471" i="1"/>
  <c r="U471" i="1"/>
  <c r="W471" i="1"/>
  <c r="Y472" i="1"/>
  <c r="Y474" i="1"/>
  <c r="Y476" i="1"/>
  <c r="Y478" i="1"/>
  <c r="Y480" i="1"/>
  <c r="Y482" i="1"/>
  <c r="Z472" i="1"/>
  <c r="Z474" i="1"/>
  <c r="Z476" i="1"/>
  <c r="Z478" i="1"/>
  <c r="Z480" i="1"/>
  <c r="Z482" i="1"/>
  <c r="AE472" i="1"/>
  <c r="AM472" i="1" s="1"/>
  <c r="AE474" i="1"/>
  <c r="AM474" i="1" s="1"/>
  <c r="AE476" i="1"/>
  <c r="AM476" i="1" s="1"/>
  <c r="AE478" i="1"/>
  <c r="AM478" i="1" s="1"/>
  <c r="AE480" i="1"/>
  <c r="AM480" i="1" s="1"/>
  <c r="AE482" i="1"/>
  <c r="AM482" i="1" s="1"/>
  <c r="N485" i="1"/>
  <c r="O484" i="1" s="1"/>
  <c r="Q484" i="1"/>
  <c r="U484" i="1"/>
  <c r="W484" i="1"/>
  <c r="Y485" i="1"/>
  <c r="AH484" i="1" s="1"/>
  <c r="Z485" i="1"/>
  <c r="AI484" i="1" s="1"/>
  <c r="AE485" i="1"/>
  <c r="AM485" i="1" s="1"/>
  <c r="N488" i="1"/>
  <c r="N490" i="1"/>
  <c r="N491" i="1"/>
  <c r="N493" i="1"/>
  <c r="N494" i="1"/>
  <c r="N495" i="1"/>
  <c r="N496" i="1"/>
  <c r="N498" i="1"/>
  <c r="N500" i="1"/>
  <c r="N502" i="1"/>
  <c r="N504" i="1"/>
  <c r="N506" i="1"/>
  <c r="N508" i="1"/>
  <c r="N510" i="1"/>
  <c r="N512" i="1"/>
  <c r="Q487" i="1"/>
  <c r="U487" i="1"/>
  <c r="W487" i="1"/>
  <c r="Y488" i="1"/>
  <c r="Y490" i="1"/>
  <c r="Y491" i="1"/>
  <c r="Y493" i="1"/>
  <c r="Y494" i="1"/>
  <c r="Y495" i="1"/>
  <c r="Y496" i="1"/>
  <c r="Y498" i="1"/>
  <c r="Y500" i="1"/>
  <c r="Y502" i="1"/>
  <c r="Y504" i="1"/>
  <c r="Y506" i="1"/>
  <c r="Y508" i="1"/>
  <c r="Y510" i="1"/>
  <c r="Y512" i="1"/>
  <c r="Y514" i="1"/>
  <c r="Z488" i="1"/>
  <c r="Z490" i="1"/>
  <c r="Z491" i="1"/>
  <c r="Z493" i="1"/>
  <c r="Z494" i="1"/>
  <c r="Z495" i="1"/>
  <c r="Z496" i="1"/>
  <c r="Z498" i="1"/>
  <c r="Z500" i="1"/>
  <c r="Z502" i="1"/>
  <c r="Z504" i="1"/>
  <c r="Z506" i="1"/>
  <c r="Z508" i="1"/>
  <c r="Z510" i="1"/>
  <c r="Z512" i="1"/>
  <c r="Z514" i="1"/>
  <c r="AE488" i="1"/>
  <c r="AM488" i="1" s="1"/>
  <c r="AE490" i="1"/>
  <c r="AM490" i="1" s="1"/>
  <c r="AE491" i="1"/>
  <c r="AM491" i="1" s="1"/>
  <c r="AE493" i="1"/>
  <c r="AM493" i="1" s="1"/>
  <c r="AE494" i="1"/>
  <c r="AM494" i="1" s="1"/>
  <c r="AE495" i="1"/>
  <c r="AM495" i="1" s="1"/>
  <c r="AE496" i="1"/>
  <c r="AM496" i="1" s="1"/>
  <c r="AE498" i="1"/>
  <c r="AM498" i="1" s="1"/>
  <c r="AE500" i="1"/>
  <c r="AM500" i="1" s="1"/>
  <c r="AE502" i="1"/>
  <c r="AM502" i="1" s="1"/>
  <c r="AE504" i="1"/>
  <c r="AM504" i="1" s="1"/>
  <c r="AE506" i="1"/>
  <c r="AM506" i="1" s="1"/>
  <c r="AE508" i="1"/>
  <c r="AM508" i="1" s="1"/>
  <c r="AE510" i="1"/>
  <c r="AM510" i="1" s="1"/>
  <c r="AE512" i="1"/>
  <c r="AM512" i="1" s="1"/>
  <c r="AE514" i="1"/>
  <c r="AM514" i="1" s="1"/>
  <c r="N517" i="1"/>
  <c r="N519" i="1"/>
  <c r="N521" i="1"/>
  <c r="Q516" i="1"/>
  <c r="U516" i="1"/>
  <c r="W516" i="1"/>
  <c r="Y517" i="1"/>
  <c r="Y519" i="1"/>
  <c r="Y521" i="1"/>
  <c r="Y523" i="1"/>
  <c r="Z517" i="1"/>
  <c r="Z519" i="1"/>
  <c r="Z521" i="1"/>
  <c r="Z523" i="1"/>
  <c r="AE517" i="1"/>
  <c r="AM517" i="1" s="1"/>
  <c r="AE519" i="1"/>
  <c r="AM519" i="1" s="1"/>
  <c r="AE521" i="1"/>
  <c r="AM521" i="1" s="1"/>
  <c r="AE523" i="1"/>
  <c r="AM523" i="1" s="1"/>
  <c r="N526" i="1"/>
  <c r="N530" i="1"/>
  <c r="N532" i="1"/>
  <c r="N534" i="1"/>
  <c r="N536" i="1"/>
  <c r="N538" i="1"/>
  <c r="N542" i="1"/>
  <c r="N544" i="1"/>
  <c r="N546" i="1"/>
  <c r="Q525" i="1"/>
  <c r="U525" i="1"/>
  <c r="W525" i="1"/>
  <c r="Y526" i="1"/>
  <c r="Y530" i="1"/>
  <c r="Y532" i="1"/>
  <c r="Y534" i="1"/>
  <c r="Y536" i="1"/>
  <c r="Y538" i="1"/>
  <c r="Y542" i="1"/>
  <c r="Y544" i="1"/>
  <c r="Y546" i="1"/>
  <c r="Y548" i="1"/>
  <c r="Z526" i="1"/>
  <c r="Z530" i="1"/>
  <c r="Z532" i="1"/>
  <c r="Z534" i="1"/>
  <c r="Z536" i="1"/>
  <c r="Z538" i="1"/>
  <c r="Z542" i="1"/>
  <c r="Z544" i="1"/>
  <c r="Z546" i="1"/>
  <c r="Z548" i="1"/>
  <c r="AE526" i="1"/>
  <c r="AM526" i="1" s="1"/>
  <c r="AE530" i="1"/>
  <c r="AM530" i="1" s="1"/>
  <c r="AE532" i="1"/>
  <c r="AM532" i="1" s="1"/>
  <c r="AE534" i="1"/>
  <c r="AM534" i="1" s="1"/>
  <c r="AE536" i="1"/>
  <c r="AM536" i="1" s="1"/>
  <c r="AE538" i="1"/>
  <c r="AM538" i="1" s="1"/>
  <c r="AE542" i="1"/>
  <c r="AM542" i="1" s="1"/>
  <c r="AE544" i="1"/>
  <c r="AM544" i="1" s="1"/>
  <c r="AE546" i="1"/>
  <c r="AM546" i="1" s="1"/>
  <c r="AE548" i="1"/>
  <c r="AM548" i="1" s="1"/>
  <c r="N551" i="1"/>
  <c r="N553" i="1"/>
  <c r="Q550" i="1"/>
  <c r="U550" i="1"/>
  <c r="W550" i="1"/>
  <c r="Y551" i="1"/>
  <c r="Y553" i="1"/>
  <c r="Z551" i="1"/>
  <c r="Z553" i="1"/>
  <c r="AE551" i="1"/>
  <c r="AM551" i="1" s="1"/>
  <c r="AE553" i="1"/>
  <c r="AM553" i="1" s="1"/>
  <c r="N556" i="1"/>
  <c r="N558" i="1"/>
  <c r="N560" i="1"/>
  <c r="N562" i="1"/>
  <c r="N564" i="1"/>
  <c r="S555" i="1"/>
  <c r="U555" i="1"/>
  <c r="W555" i="1"/>
  <c r="Y556" i="1"/>
  <c r="Y558" i="1"/>
  <c r="Y560" i="1"/>
  <c r="Y562" i="1"/>
  <c r="Y564" i="1"/>
  <c r="Z556" i="1"/>
  <c r="Z558" i="1"/>
  <c r="Z560" i="1"/>
  <c r="Z562" i="1"/>
  <c r="Z564" i="1"/>
  <c r="AE556" i="1"/>
  <c r="AM556" i="1" s="1"/>
  <c r="AE558" i="1"/>
  <c r="AM558" i="1" s="1"/>
  <c r="AE560" i="1"/>
  <c r="AM560" i="1" s="1"/>
  <c r="AE562" i="1"/>
  <c r="AM562" i="1" s="1"/>
  <c r="AE564" i="1"/>
  <c r="AM564" i="1" s="1"/>
  <c r="N567" i="1"/>
  <c r="N568" i="1"/>
  <c r="N569" i="1"/>
  <c r="N570" i="1"/>
  <c r="N571" i="1"/>
  <c r="N572" i="1"/>
  <c r="S566" i="1"/>
  <c r="U566" i="1"/>
  <c r="W566" i="1"/>
  <c r="Y567" i="1"/>
  <c r="Y568" i="1"/>
  <c r="Y569" i="1"/>
  <c r="Y570" i="1"/>
  <c r="Y571" i="1"/>
  <c r="Y572" i="1"/>
  <c r="Z567" i="1"/>
  <c r="Z568" i="1"/>
  <c r="Z569" i="1"/>
  <c r="Z570" i="1"/>
  <c r="Z571" i="1"/>
  <c r="Z572" i="1"/>
  <c r="AE567" i="1"/>
  <c r="AM567" i="1" s="1"/>
  <c r="AE568" i="1"/>
  <c r="AM568" i="1" s="1"/>
  <c r="AE569" i="1"/>
  <c r="AM569" i="1" s="1"/>
  <c r="AE570" i="1"/>
  <c r="AM570" i="1" s="1"/>
  <c r="AE571" i="1"/>
  <c r="AM571" i="1" s="1"/>
  <c r="AE572" i="1"/>
  <c r="AM572" i="1" s="1"/>
  <c r="N574" i="1"/>
  <c r="N575" i="1"/>
  <c r="N576" i="1"/>
  <c r="N577" i="1"/>
  <c r="N578" i="1"/>
  <c r="N579" i="1"/>
  <c r="N580" i="1"/>
  <c r="S573" i="1"/>
  <c r="U573" i="1"/>
  <c r="W573" i="1"/>
  <c r="Y574" i="1"/>
  <c r="Y575" i="1"/>
  <c r="Y576" i="1"/>
  <c r="Y577" i="1"/>
  <c r="Y578" i="1"/>
  <c r="Y579" i="1"/>
  <c r="Y580" i="1"/>
  <c r="Z574" i="1"/>
  <c r="Z575" i="1"/>
  <c r="Z576" i="1"/>
  <c r="Z577" i="1"/>
  <c r="Z578" i="1"/>
  <c r="Z579" i="1"/>
  <c r="Z580" i="1"/>
  <c r="AE574" i="1"/>
  <c r="AM574" i="1" s="1"/>
  <c r="AE575" i="1"/>
  <c r="AM575" i="1" s="1"/>
  <c r="AE576" i="1"/>
  <c r="AM576" i="1" s="1"/>
  <c r="AE577" i="1"/>
  <c r="AM577" i="1" s="1"/>
  <c r="AE578" i="1"/>
  <c r="AM578" i="1" s="1"/>
  <c r="AE579" i="1"/>
  <c r="AM579" i="1" s="1"/>
  <c r="AE580" i="1"/>
  <c r="AM580" i="1" s="1"/>
  <c r="Q581" i="1"/>
  <c r="S581" i="1"/>
  <c r="U581" i="1"/>
  <c r="W581" i="1"/>
  <c r="Y582" i="1"/>
  <c r="AH581" i="1" s="1"/>
  <c r="Z582" i="1"/>
  <c r="AI581" i="1" s="1"/>
  <c r="AE582" i="1"/>
  <c r="AM582" i="1" s="1"/>
  <c r="N585" i="1"/>
  <c r="O584" i="1" s="1"/>
  <c r="Q584" i="1"/>
  <c r="S584" i="1"/>
  <c r="W584" i="1"/>
  <c r="Y585" i="1"/>
  <c r="AH584" i="1" s="1"/>
  <c r="Z585" i="1"/>
  <c r="AI584" i="1" s="1"/>
  <c r="AE585" i="1"/>
  <c r="AM585" i="1" s="1"/>
  <c r="Q587" i="1"/>
  <c r="S587" i="1"/>
  <c r="U587" i="1"/>
  <c r="W587" i="1"/>
  <c r="Y588" i="1"/>
  <c r="Y589" i="1"/>
  <c r="Y590" i="1"/>
  <c r="Y591" i="1"/>
  <c r="Y592" i="1"/>
  <c r="Y593" i="1"/>
  <c r="Z588" i="1"/>
  <c r="Z589" i="1"/>
  <c r="Z590" i="1"/>
  <c r="Z591" i="1"/>
  <c r="Z592" i="1"/>
  <c r="Z593" i="1"/>
  <c r="AE588" i="1"/>
  <c r="AM588" i="1" s="1"/>
  <c r="AE589" i="1"/>
  <c r="AM589" i="1" s="1"/>
  <c r="AE590" i="1"/>
  <c r="AM590" i="1" s="1"/>
  <c r="AE591" i="1"/>
  <c r="AM591" i="1" s="1"/>
  <c r="AE592" i="1"/>
  <c r="AM592" i="1" s="1"/>
  <c r="AE593" i="1"/>
  <c r="AM593" i="1" s="1"/>
  <c r="AD596" i="1"/>
  <c r="AD599" i="1"/>
  <c r="AD602" i="1"/>
  <c r="H602" i="1" s="1"/>
  <c r="AD604" i="1"/>
  <c r="H604" i="1" s="1"/>
  <c r="AD606" i="1"/>
  <c r="AD608" i="1"/>
  <c r="H608" i="1" s="1"/>
  <c r="AD610" i="1"/>
  <c r="H610" i="1" s="1"/>
  <c r="AD613" i="1"/>
  <c r="H613" i="1" s="1"/>
  <c r="AD615" i="1"/>
  <c r="AD617" i="1"/>
  <c r="AD619" i="1"/>
  <c r="H619" i="1" s="1"/>
  <c r="AD621" i="1"/>
  <c r="H621" i="1" s="1"/>
  <c r="AD623" i="1"/>
  <c r="AD626" i="1"/>
  <c r="H626" i="1" s="1"/>
  <c r="H625" i="1" s="1"/>
  <c r="S625" i="1" s="1"/>
  <c r="AD629" i="1"/>
  <c r="H629" i="1" s="1"/>
  <c r="AD631" i="1"/>
  <c r="AD632" i="1"/>
  <c r="AD634" i="1"/>
  <c r="AD635" i="1"/>
  <c r="AD636" i="1"/>
  <c r="H636" i="1" s="1"/>
  <c r="AD638" i="1"/>
  <c r="AD640" i="1"/>
  <c r="H640" i="1" s="1"/>
  <c r="AD642" i="1"/>
  <c r="H642" i="1" s="1"/>
  <c r="AD644" i="1"/>
  <c r="AD646" i="1"/>
  <c r="AD648" i="1"/>
  <c r="AD650" i="1"/>
  <c r="AD652" i="1"/>
  <c r="H652" i="1" s="1"/>
  <c r="AD654" i="1"/>
  <c r="H654" i="1" s="1"/>
  <c r="AD656" i="1"/>
  <c r="H656" i="1" s="1"/>
  <c r="AD659" i="1"/>
  <c r="H659" i="1" s="1"/>
  <c r="AD661" i="1"/>
  <c r="AD663" i="1"/>
  <c r="H663" i="1" s="1"/>
  <c r="AD665" i="1"/>
  <c r="AD668" i="1"/>
  <c r="AD672" i="1"/>
  <c r="H672" i="1" s="1"/>
  <c r="AD674" i="1"/>
  <c r="AD676" i="1"/>
  <c r="AD678" i="1"/>
  <c r="H678" i="1" s="1"/>
  <c r="AD680" i="1"/>
  <c r="H680" i="1" s="1"/>
  <c r="AD684" i="1"/>
  <c r="AD686" i="1"/>
  <c r="AD688" i="1"/>
  <c r="AD690" i="1"/>
  <c r="H690" i="1" s="1"/>
  <c r="AD693" i="1"/>
  <c r="AD695" i="1"/>
  <c r="AD698" i="1"/>
  <c r="AD700" i="1"/>
  <c r="H700" i="1" s="1"/>
  <c r="AD702" i="1"/>
  <c r="AD704" i="1"/>
  <c r="AD706" i="1"/>
  <c r="H706" i="1" s="1"/>
  <c r="AD709" i="1"/>
  <c r="H709" i="1" s="1"/>
  <c r="AD710" i="1"/>
  <c r="AD711" i="1"/>
  <c r="H711" i="1" s="1"/>
  <c r="AD712" i="1"/>
  <c r="H712" i="1" s="1"/>
  <c r="AD713" i="1"/>
  <c r="AD714" i="1"/>
  <c r="H714" i="1" s="1"/>
  <c r="AD716" i="1"/>
  <c r="AD717" i="1"/>
  <c r="AL717" i="1" s="1"/>
  <c r="AD718" i="1"/>
  <c r="H718" i="1" s="1"/>
  <c r="AD719" i="1"/>
  <c r="H719" i="1" s="1"/>
  <c r="AD720" i="1"/>
  <c r="AD721" i="1"/>
  <c r="AL721" i="1" s="1"/>
  <c r="AD722" i="1"/>
  <c r="H722" i="1" s="1"/>
  <c r="AD724" i="1"/>
  <c r="AD727" i="1"/>
  <c r="AD730" i="1"/>
  <c r="H730" i="1" s="1"/>
  <c r="AD731" i="1"/>
  <c r="H731" i="1" s="1"/>
  <c r="AD732" i="1"/>
  <c r="AD733" i="1"/>
  <c r="AD734" i="1"/>
  <c r="H734" i="1" s="1"/>
  <c r="AD735" i="1"/>
  <c r="J596" i="1"/>
  <c r="AA596" i="1" s="1"/>
  <c r="AJ595" i="1" s="1"/>
  <c r="J599" i="1"/>
  <c r="AA599" i="1" s="1"/>
  <c r="AJ598" i="1" s="1"/>
  <c r="J602" i="1"/>
  <c r="J604" i="1"/>
  <c r="J606" i="1"/>
  <c r="AA606" i="1" s="1"/>
  <c r="J608" i="1"/>
  <c r="AA608" i="1" s="1"/>
  <c r="J610" i="1"/>
  <c r="AA610" i="1" s="1"/>
  <c r="J613" i="1"/>
  <c r="AA613" i="1" s="1"/>
  <c r="J615" i="1"/>
  <c r="J617" i="1"/>
  <c r="AA617" i="1" s="1"/>
  <c r="J619" i="1"/>
  <c r="J621" i="1"/>
  <c r="AA621" i="1" s="1"/>
  <c r="J623" i="1"/>
  <c r="J626" i="1"/>
  <c r="J629" i="1"/>
  <c r="AA629" i="1" s="1"/>
  <c r="J631" i="1"/>
  <c r="AA631" i="1" s="1"/>
  <c r="J632" i="1"/>
  <c r="AA632" i="1" s="1"/>
  <c r="J634" i="1"/>
  <c r="AA634" i="1" s="1"/>
  <c r="J635" i="1"/>
  <c r="AA635" i="1" s="1"/>
  <c r="J636" i="1"/>
  <c r="J638" i="1"/>
  <c r="AA638" i="1" s="1"/>
  <c r="J640" i="1"/>
  <c r="J642" i="1"/>
  <c r="AA642" i="1" s="1"/>
  <c r="J644" i="1"/>
  <c r="AA644" i="1" s="1"/>
  <c r="J646" i="1"/>
  <c r="AA646" i="1" s="1"/>
  <c r="J648" i="1"/>
  <c r="AA648" i="1" s="1"/>
  <c r="J650" i="1"/>
  <c r="AA650" i="1" s="1"/>
  <c r="J652" i="1"/>
  <c r="J654" i="1"/>
  <c r="AA654" i="1" s="1"/>
  <c r="J656" i="1"/>
  <c r="J659" i="1"/>
  <c r="AA659" i="1" s="1"/>
  <c r="J661" i="1"/>
  <c r="AA661" i="1" s="1"/>
  <c r="J663" i="1"/>
  <c r="AA663" i="1" s="1"/>
  <c r="J665" i="1"/>
  <c r="J668" i="1"/>
  <c r="AA668" i="1" s="1"/>
  <c r="J672" i="1"/>
  <c r="J674" i="1"/>
  <c r="AA674" i="1" s="1"/>
  <c r="J676" i="1"/>
  <c r="AA676" i="1" s="1"/>
  <c r="J678" i="1"/>
  <c r="AA678" i="1" s="1"/>
  <c r="J680" i="1"/>
  <c r="AA680" i="1" s="1"/>
  <c r="J684" i="1"/>
  <c r="AA684" i="1" s="1"/>
  <c r="J686" i="1"/>
  <c r="AA686" i="1" s="1"/>
  <c r="J688" i="1"/>
  <c r="AA688" i="1" s="1"/>
  <c r="J690" i="1"/>
  <c r="J693" i="1"/>
  <c r="AA693" i="1" s="1"/>
  <c r="J695" i="1"/>
  <c r="AA695" i="1" s="1"/>
  <c r="J698" i="1"/>
  <c r="AA698" i="1" s="1"/>
  <c r="J700" i="1"/>
  <c r="AA700" i="1" s="1"/>
  <c r="J702" i="1"/>
  <c r="J704" i="1"/>
  <c r="AA704" i="1" s="1"/>
  <c r="J706" i="1"/>
  <c r="J709" i="1"/>
  <c r="J710" i="1"/>
  <c r="AA710" i="1" s="1"/>
  <c r="J711" i="1"/>
  <c r="J712" i="1"/>
  <c r="AA712" i="1" s="1"/>
  <c r="J713" i="1"/>
  <c r="AA713" i="1" s="1"/>
  <c r="J714" i="1"/>
  <c r="AA714" i="1" s="1"/>
  <c r="J716" i="1"/>
  <c r="AA716" i="1" s="1"/>
  <c r="J717" i="1"/>
  <c r="AA717" i="1" s="1"/>
  <c r="J718" i="1"/>
  <c r="AA718" i="1" s="1"/>
  <c r="J719" i="1"/>
  <c r="AA719" i="1" s="1"/>
  <c r="J720" i="1"/>
  <c r="J721" i="1"/>
  <c r="AA721" i="1" s="1"/>
  <c r="J722" i="1"/>
  <c r="AA722" i="1" s="1"/>
  <c r="J724" i="1"/>
  <c r="AA724" i="1" s="1"/>
  <c r="AJ723" i="1" s="1"/>
  <c r="J727" i="1"/>
  <c r="AA727" i="1" s="1"/>
  <c r="AJ726" i="1" s="1"/>
  <c r="J730" i="1"/>
  <c r="AA730" i="1" s="1"/>
  <c r="J731" i="1"/>
  <c r="J732" i="1"/>
  <c r="AA732" i="1" s="1"/>
  <c r="J733" i="1"/>
  <c r="AA733" i="1" s="1"/>
  <c r="J734" i="1"/>
  <c r="AA734" i="1" s="1"/>
  <c r="J735" i="1"/>
  <c r="L596" i="1"/>
  <c r="L595" i="1" s="1"/>
  <c r="L599" i="1"/>
  <c r="L598" i="1" s="1"/>
  <c r="L602" i="1"/>
  <c r="L604" i="1"/>
  <c r="L606" i="1"/>
  <c r="L608" i="1"/>
  <c r="L610" i="1"/>
  <c r="L613" i="1"/>
  <c r="L615" i="1"/>
  <c r="L617" i="1"/>
  <c r="L619" i="1"/>
  <c r="L621" i="1"/>
  <c r="L623" i="1"/>
  <c r="L626" i="1"/>
  <c r="L625" i="1" s="1"/>
  <c r="L629" i="1"/>
  <c r="L631" i="1"/>
  <c r="L632" i="1"/>
  <c r="L634" i="1"/>
  <c r="L635" i="1"/>
  <c r="L636" i="1"/>
  <c r="L638" i="1"/>
  <c r="L640" i="1"/>
  <c r="L642" i="1"/>
  <c r="L644" i="1"/>
  <c r="L646" i="1"/>
  <c r="L648" i="1"/>
  <c r="L650" i="1"/>
  <c r="L652" i="1"/>
  <c r="L654" i="1"/>
  <c r="L656" i="1"/>
  <c r="L659" i="1"/>
  <c r="L661" i="1"/>
  <c r="L663" i="1"/>
  <c r="L665" i="1"/>
  <c r="L668" i="1"/>
  <c r="L672" i="1"/>
  <c r="L674" i="1"/>
  <c r="L676" i="1"/>
  <c r="L678" i="1"/>
  <c r="L680" i="1"/>
  <c r="L684" i="1"/>
  <c r="L686" i="1"/>
  <c r="L688" i="1"/>
  <c r="L690" i="1"/>
  <c r="L693" i="1"/>
  <c r="L695" i="1"/>
  <c r="L698" i="1"/>
  <c r="L700" i="1"/>
  <c r="L702" i="1"/>
  <c r="L704" i="1"/>
  <c r="L706" i="1"/>
  <c r="L709" i="1"/>
  <c r="L710" i="1"/>
  <c r="L711" i="1"/>
  <c r="L712" i="1"/>
  <c r="L713" i="1"/>
  <c r="L714" i="1"/>
  <c r="L716" i="1"/>
  <c r="L717" i="1"/>
  <c r="L718" i="1"/>
  <c r="L719" i="1"/>
  <c r="L720" i="1"/>
  <c r="L721" i="1"/>
  <c r="L722" i="1"/>
  <c r="L724" i="1"/>
  <c r="L723" i="1" s="1"/>
  <c r="L727" i="1"/>
  <c r="L726" i="1" s="1"/>
  <c r="L730" i="1"/>
  <c r="L731" i="1"/>
  <c r="L732" i="1"/>
  <c r="L733" i="1"/>
  <c r="L734" i="1"/>
  <c r="L735" i="1"/>
  <c r="N596" i="1"/>
  <c r="O595" i="1" s="1"/>
  <c r="S595" i="1"/>
  <c r="U595" i="1"/>
  <c r="W595" i="1"/>
  <c r="Y596" i="1"/>
  <c r="AH595" i="1" s="1"/>
  <c r="Z596" i="1"/>
  <c r="AI595" i="1" s="1"/>
  <c r="AE596" i="1"/>
  <c r="AM596" i="1" s="1"/>
  <c r="N599" i="1"/>
  <c r="O598" i="1" s="1"/>
  <c r="S598" i="1"/>
  <c r="U598" i="1"/>
  <c r="W598" i="1"/>
  <c r="Y599" i="1"/>
  <c r="AH598" i="1" s="1"/>
  <c r="Z599" i="1"/>
  <c r="AI598" i="1" s="1"/>
  <c r="AE599" i="1"/>
  <c r="AM599" i="1" s="1"/>
  <c r="N602" i="1"/>
  <c r="N604" i="1"/>
  <c r="N606" i="1"/>
  <c r="N608" i="1"/>
  <c r="N610" i="1"/>
  <c r="S601" i="1"/>
  <c r="U601" i="1"/>
  <c r="W601" i="1"/>
  <c r="Y602" i="1"/>
  <c r="Y604" i="1"/>
  <c r="Y606" i="1"/>
  <c r="Y608" i="1"/>
  <c r="Y610" i="1"/>
  <c r="Z602" i="1"/>
  <c r="Z604" i="1"/>
  <c r="Z606" i="1"/>
  <c r="Z608" i="1"/>
  <c r="Z610" i="1"/>
  <c r="AE602" i="1"/>
  <c r="AM602" i="1" s="1"/>
  <c r="AE604" i="1"/>
  <c r="AM604" i="1" s="1"/>
  <c r="AE606" i="1"/>
  <c r="AM606" i="1" s="1"/>
  <c r="AE608" i="1"/>
  <c r="AM608" i="1" s="1"/>
  <c r="AE610" i="1"/>
  <c r="AM610" i="1" s="1"/>
  <c r="N613" i="1"/>
  <c r="N615" i="1"/>
  <c r="N617" i="1"/>
  <c r="N619" i="1"/>
  <c r="N621" i="1"/>
  <c r="Q612" i="1"/>
  <c r="U612" i="1"/>
  <c r="W612" i="1"/>
  <c r="Y613" i="1"/>
  <c r="Y615" i="1"/>
  <c r="Y617" i="1"/>
  <c r="Y619" i="1"/>
  <c r="Y621" i="1"/>
  <c r="Y623" i="1"/>
  <c r="Z613" i="1"/>
  <c r="Z615" i="1"/>
  <c r="Z617" i="1"/>
  <c r="Z619" i="1"/>
  <c r="Z621" i="1"/>
  <c r="Z623" i="1"/>
  <c r="AE613" i="1"/>
  <c r="AM613" i="1" s="1"/>
  <c r="AE615" i="1"/>
  <c r="AM615" i="1" s="1"/>
  <c r="AE617" i="1"/>
  <c r="AM617" i="1" s="1"/>
  <c r="AE619" i="1"/>
  <c r="AM619" i="1" s="1"/>
  <c r="AE621" i="1"/>
  <c r="AM621" i="1" s="1"/>
  <c r="AE623" i="1"/>
  <c r="AM623" i="1" s="1"/>
  <c r="N626" i="1"/>
  <c r="O625" i="1" s="1"/>
  <c r="Q625" i="1"/>
  <c r="U625" i="1"/>
  <c r="W625" i="1"/>
  <c r="Y626" i="1"/>
  <c r="AH625" i="1" s="1"/>
  <c r="Z626" i="1"/>
  <c r="AI625" i="1" s="1"/>
  <c r="AE626" i="1"/>
  <c r="AM626" i="1" s="1"/>
  <c r="N629" i="1"/>
  <c r="N631" i="1"/>
  <c r="N632" i="1"/>
  <c r="N634" i="1"/>
  <c r="N635" i="1"/>
  <c r="N636" i="1"/>
  <c r="N638" i="1"/>
  <c r="N640" i="1"/>
  <c r="N642" i="1"/>
  <c r="N644" i="1"/>
  <c r="N646" i="1"/>
  <c r="N648" i="1"/>
  <c r="N650" i="1"/>
  <c r="N652" i="1"/>
  <c r="N654" i="1"/>
  <c r="Q628" i="1"/>
  <c r="U628" i="1"/>
  <c r="W628" i="1"/>
  <c r="Y629" i="1"/>
  <c r="Y631" i="1"/>
  <c r="Y632" i="1"/>
  <c r="Y634" i="1"/>
  <c r="Y635" i="1"/>
  <c r="Y636" i="1"/>
  <c r="Y638" i="1"/>
  <c r="Y640" i="1"/>
  <c r="Y642" i="1"/>
  <c r="Y644" i="1"/>
  <c r="Y646" i="1"/>
  <c r="Y648" i="1"/>
  <c r="Y650" i="1"/>
  <c r="Y652" i="1"/>
  <c r="Y654" i="1"/>
  <c r="Y656" i="1"/>
  <c r="Z629" i="1"/>
  <c r="Z631" i="1"/>
  <c r="Z632" i="1"/>
  <c r="Z634" i="1"/>
  <c r="Z635" i="1"/>
  <c r="Z636" i="1"/>
  <c r="Z638" i="1"/>
  <c r="Z640" i="1"/>
  <c r="Z642" i="1"/>
  <c r="Z644" i="1"/>
  <c r="Z646" i="1"/>
  <c r="Z648" i="1"/>
  <c r="Z650" i="1"/>
  <c r="Z652" i="1"/>
  <c r="Z654" i="1"/>
  <c r="Z656" i="1"/>
  <c r="AE629" i="1"/>
  <c r="AM629" i="1" s="1"/>
  <c r="AE631" i="1"/>
  <c r="AM631" i="1" s="1"/>
  <c r="AE632" i="1"/>
  <c r="AM632" i="1" s="1"/>
  <c r="AE634" i="1"/>
  <c r="AM634" i="1" s="1"/>
  <c r="AE635" i="1"/>
  <c r="AM635" i="1" s="1"/>
  <c r="AE636" i="1"/>
  <c r="AM636" i="1" s="1"/>
  <c r="AE638" i="1"/>
  <c r="AM638" i="1" s="1"/>
  <c r="AE640" i="1"/>
  <c r="AM640" i="1" s="1"/>
  <c r="AE642" i="1"/>
  <c r="AM642" i="1" s="1"/>
  <c r="AE644" i="1"/>
  <c r="AM644" i="1" s="1"/>
  <c r="AE646" i="1"/>
  <c r="AM646" i="1" s="1"/>
  <c r="AE648" i="1"/>
  <c r="AM648" i="1" s="1"/>
  <c r="AE650" i="1"/>
  <c r="AM650" i="1" s="1"/>
  <c r="AE652" i="1"/>
  <c r="AM652" i="1" s="1"/>
  <c r="AE654" i="1"/>
  <c r="AM654" i="1" s="1"/>
  <c r="AE656" i="1"/>
  <c r="AM656" i="1" s="1"/>
  <c r="N659" i="1"/>
  <c r="N661" i="1"/>
  <c r="N663" i="1"/>
  <c r="Q658" i="1"/>
  <c r="U658" i="1"/>
  <c r="W658" i="1"/>
  <c r="Y659" i="1"/>
  <c r="Y661" i="1"/>
  <c r="Y663" i="1"/>
  <c r="Y665" i="1"/>
  <c r="Z659" i="1"/>
  <c r="Z661" i="1"/>
  <c r="Z663" i="1"/>
  <c r="Z665" i="1"/>
  <c r="AE659" i="1"/>
  <c r="AM659" i="1" s="1"/>
  <c r="AE661" i="1"/>
  <c r="AM661" i="1" s="1"/>
  <c r="AE663" i="1"/>
  <c r="AM663" i="1" s="1"/>
  <c r="AE665" i="1"/>
  <c r="AM665" i="1" s="1"/>
  <c r="N668" i="1"/>
  <c r="N672" i="1"/>
  <c r="N674" i="1"/>
  <c r="N676" i="1"/>
  <c r="N678" i="1"/>
  <c r="N680" i="1"/>
  <c r="N684" i="1"/>
  <c r="N686" i="1"/>
  <c r="N688" i="1"/>
  <c r="Q667" i="1"/>
  <c r="U667" i="1"/>
  <c r="W667" i="1"/>
  <c r="Y668" i="1"/>
  <c r="Y672" i="1"/>
  <c r="Y674" i="1"/>
  <c r="Y676" i="1"/>
  <c r="Y678" i="1"/>
  <c r="Y680" i="1"/>
  <c r="Y684" i="1"/>
  <c r="Y686" i="1"/>
  <c r="Y688" i="1"/>
  <c r="Y690" i="1"/>
  <c r="Z668" i="1"/>
  <c r="Z672" i="1"/>
  <c r="Z674" i="1"/>
  <c r="Z676" i="1"/>
  <c r="Z678" i="1"/>
  <c r="Z680" i="1"/>
  <c r="Z684" i="1"/>
  <c r="Z686" i="1"/>
  <c r="Z688" i="1"/>
  <c r="Z690" i="1"/>
  <c r="AE668" i="1"/>
  <c r="AM668" i="1" s="1"/>
  <c r="AE672" i="1"/>
  <c r="AM672" i="1" s="1"/>
  <c r="AE674" i="1"/>
  <c r="AM674" i="1" s="1"/>
  <c r="AE676" i="1"/>
  <c r="AM676" i="1" s="1"/>
  <c r="AE678" i="1"/>
  <c r="AM678" i="1" s="1"/>
  <c r="AE680" i="1"/>
  <c r="AM680" i="1" s="1"/>
  <c r="AE684" i="1"/>
  <c r="AM684" i="1" s="1"/>
  <c r="AE686" i="1"/>
  <c r="AM686" i="1" s="1"/>
  <c r="AE688" i="1"/>
  <c r="AM688" i="1" s="1"/>
  <c r="AE690" i="1"/>
  <c r="AM690" i="1" s="1"/>
  <c r="N693" i="1"/>
  <c r="N695" i="1"/>
  <c r="Q692" i="1"/>
  <c r="U692" i="1"/>
  <c r="W692" i="1"/>
  <c r="Y693" i="1"/>
  <c r="Y695" i="1"/>
  <c r="Z693" i="1"/>
  <c r="Z695" i="1"/>
  <c r="AE693" i="1"/>
  <c r="AM693" i="1" s="1"/>
  <c r="AE695" i="1"/>
  <c r="AM695" i="1" s="1"/>
  <c r="N698" i="1"/>
  <c r="N700" i="1"/>
  <c r="N702" i="1"/>
  <c r="N704" i="1"/>
  <c r="N706" i="1"/>
  <c r="S697" i="1"/>
  <c r="U697" i="1"/>
  <c r="W697" i="1"/>
  <c r="Y698" i="1"/>
  <c r="Y700" i="1"/>
  <c r="Y702" i="1"/>
  <c r="Y704" i="1"/>
  <c r="Y706" i="1"/>
  <c r="Z698" i="1"/>
  <c r="Z700" i="1"/>
  <c r="Z702" i="1"/>
  <c r="Z704" i="1"/>
  <c r="Z706" i="1"/>
  <c r="AE698" i="1"/>
  <c r="AM698" i="1" s="1"/>
  <c r="AE700" i="1"/>
  <c r="AM700" i="1" s="1"/>
  <c r="AE702" i="1"/>
  <c r="AM702" i="1" s="1"/>
  <c r="AE704" i="1"/>
  <c r="AM704" i="1" s="1"/>
  <c r="AE706" i="1"/>
  <c r="AM706" i="1" s="1"/>
  <c r="N709" i="1"/>
  <c r="N710" i="1"/>
  <c r="N711" i="1"/>
  <c r="N712" i="1"/>
  <c r="N713" i="1"/>
  <c r="N714" i="1"/>
  <c r="S708" i="1"/>
  <c r="U708" i="1"/>
  <c r="W708" i="1"/>
  <c r="Y709" i="1"/>
  <c r="Y710" i="1"/>
  <c r="Y711" i="1"/>
  <c r="Y712" i="1"/>
  <c r="Y713" i="1"/>
  <c r="Y714" i="1"/>
  <c r="Z709" i="1"/>
  <c r="Z710" i="1"/>
  <c r="Z711" i="1"/>
  <c r="Z712" i="1"/>
  <c r="Z713" i="1"/>
  <c r="Z714" i="1"/>
  <c r="AE709" i="1"/>
  <c r="AM709" i="1" s="1"/>
  <c r="AE710" i="1"/>
  <c r="AM710" i="1" s="1"/>
  <c r="AE711" i="1"/>
  <c r="AM711" i="1" s="1"/>
  <c r="AE712" i="1"/>
  <c r="AM712" i="1" s="1"/>
  <c r="AE713" i="1"/>
  <c r="AM713" i="1" s="1"/>
  <c r="AE714" i="1"/>
  <c r="AM714" i="1" s="1"/>
  <c r="N716" i="1"/>
  <c r="N717" i="1"/>
  <c r="N718" i="1"/>
  <c r="N719" i="1"/>
  <c r="N720" i="1"/>
  <c r="N721" i="1"/>
  <c r="N722" i="1"/>
  <c r="S715" i="1"/>
  <c r="U715" i="1"/>
  <c r="W715" i="1"/>
  <c r="Y716" i="1"/>
  <c r="Y717" i="1"/>
  <c r="Y718" i="1"/>
  <c r="Y719" i="1"/>
  <c r="Y720" i="1"/>
  <c r="Y721" i="1"/>
  <c r="Y722" i="1"/>
  <c r="Z716" i="1"/>
  <c r="Z717" i="1"/>
  <c r="Z718" i="1"/>
  <c r="Z719" i="1"/>
  <c r="Z720" i="1"/>
  <c r="Z721" i="1"/>
  <c r="Z722" i="1"/>
  <c r="AE716" i="1"/>
  <c r="AM716" i="1" s="1"/>
  <c r="AE717" i="1"/>
  <c r="AM717" i="1" s="1"/>
  <c r="AE718" i="1"/>
  <c r="AM718" i="1" s="1"/>
  <c r="AE719" i="1"/>
  <c r="AM719" i="1" s="1"/>
  <c r="AE720" i="1"/>
  <c r="AM720" i="1" s="1"/>
  <c r="AE721" i="1"/>
  <c r="AM721" i="1" s="1"/>
  <c r="AE722" i="1"/>
  <c r="AM722" i="1" s="1"/>
  <c r="Q723" i="1"/>
  <c r="S723" i="1"/>
  <c r="U723" i="1"/>
  <c r="W723" i="1"/>
  <c r="Y724" i="1"/>
  <c r="AH723" i="1" s="1"/>
  <c r="Z724" i="1"/>
  <c r="AI723" i="1" s="1"/>
  <c r="AE724" i="1"/>
  <c r="AM724" i="1" s="1"/>
  <c r="N727" i="1"/>
  <c r="O726" i="1" s="1"/>
  <c r="Q726" i="1"/>
  <c r="S726" i="1"/>
  <c r="W726" i="1"/>
  <c r="Y727" i="1"/>
  <c r="AH726" i="1" s="1"/>
  <c r="Z727" i="1"/>
  <c r="AI726" i="1" s="1"/>
  <c r="AE727" i="1"/>
  <c r="AM727" i="1" s="1"/>
  <c r="Q729" i="1"/>
  <c r="S729" i="1"/>
  <c r="U729" i="1"/>
  <c r="W729" i="1"/>
  <c r="Y730" i="1"/>
  <c r="Y731" i="1"/>
  <c r="Y732" i="1"/>
  <c r="Y733" i="1"/>
  <c r="Y734" i="1"/>
  <c r="Y735" i="1"/>
  <c r="Z730" i="1"/>
  <c r="Z731" i="1"/>
  <c r="Z732" i="1"/>
  <c r="Z733" i="1"/>
  <c r="Z734" i="1"/>
  <c r="Z735" i="1"/>
  <c r="AE730" i="1"/>
  <c r="AM730" i="1" s="1"/>
  <c r="AE731" i="1"/>
  <c r="AM731" i="1" s="1"/>
  <c r="AE732" i="1"/>
  <c r="AM732" i="1" s="1"/>
  <c r="AE733" i="1"/>
  <c r="AM733" i="1" s="1"/>
  <c r="AE734" i="1"/>
  <c r="AM734" i="1" s="1"/>
  <c r="AE735" i="1"/>
  <c r="AM735" i="1" s="1"/>
  <c r="AD738" i="1"/>
  <c r="AD741" i="1"/>
  <c r="H741" i="1" s="1"/>
  <c r="H740" i="1" s="1"/>
  <c r="AD744" i="1"/>
  <c r="AD746" i="1"/>
  <c r="H746" i="1" s="1"/>
  <c r="AD748" i="1"/>
  <c r="AD750" i="1"/>
  <c r="AD752" i="1"/>
  <c r="AD755" i="1"/>
  <c r="AL755" i="1" s="1"/>
  <c r="AD757" i="1"/>
  <c r="H757" i="1" s="1"/>
  <c r="AD759" i="1"/>
  <c r="AD761" i="1"/>
  <c r="AD763" i="1"/>
  <c r="AL763" i="1" s="1"/>
  <c r="AD765" i="1"/>
  <c r="H765" i="1" s="1"/>
  <c r="AD768" i="1"/>
  <c r="AD771" i="1"/>
  <c r="H771" i="1" s="1"/>
  <c r="AD773" i="1"/>
  <c r="H773" i="1" s="1"/>
  <c r="AD774" i="1"/>
  <c r="AD776" i="1"/>
  <c r="H776" i="1" s="1"/>
  <c r="AD777" i="1"/>
  <c r="H777" i="1" s="1"/>
  <c r="AD778" i="1"/>
  <c r="AD780" i="1"/>
  <c r="AL780" i="1" s="1"/>
  <c r="AD782" i="1"/>
  <c r="AD784" i="1"/>
  <c r="H784" i="1" s="1"/>
  <c r="AD785" i="1"/>
  <c r="AD787" i="1"/>
  <c r="AL787" i="1" s="1"/>
  <c r="AD789" i="1"/>
  <c r="H789" i="1" s="1"/>
  <c r="AD791" i="1"/>
  <c r="AD793" i="1"/>
  <c r="AD795" i="1"/>
  <c r="AL795" i="1" s="1"/>
  <c r="AD797" i="1"/>
  <c r="AD799" i="1"/>
  <c r="AD802" i="1"/>
  <c r="H802" i="1" s="1"/>
  <c r="AD804" i="1"/>
  <c r="AD806" i="1"/>
  <c r="AD808" i="1"/>
  <c r="AL808" i="1" s="1"/>
  <c r="AD811" i="1"/>
  <c r="H811" i="1" s="1"/>
  <c r="AD815" i="1"/>
  <c r="AD817" i="1"/>
  <c r="AD819" i="1"/>
  <c r="AD821" i="1"/>
  <c r="H821" i="1" s="1"/>
  <c r="AD823" i="1"/>
  <c r="AD827" i="1"/>
  <c r="H827" i="1" s="1"/>
  <c r="AD829" i="1"/>
  <c r="AD831" i="1"/>
  <c r="AD833" i="1"/>
  <c r="H833" i="1" s="1"/>
  <c r="AD836" i="1"/>
  <c r="AD838" i="1"/>
  <c r="H838" i="1" s="1"/>
  <c r="AD841" i="1"/>
  <c r="AD843" i="1"/>
  <c r="AD845" i="1"/>
  <c r="H845" i="1" s="1"/>
  <c r="AD847" i="1"/>
  <c r="H847" i="1" s="1"/>
  <c r="AD849" i="1"/>
  <c r="AD852" i="1"/>
  <c r="AD855" i="1"/>
  <c r="H855" i="1" s="1"/>
  <c r="H854" i="1" s="1"/>
  <c r="J738" i="1"/>
  <c r="AA738" i="1" s="1"/>
  <c r="AJ737" i="1" s="1"/>
  <c r="J741" i="1"/>
  <c r="J744" i="1"/>
  <c r="J746" i="1"/>
  <c r="J748" i="1"/>
  <c r="J750" i="1"/>
  <c r="AA750" i="1" s="1"/>
  <c r="J752" i="1"/>
  <c r="AA752" i="1" s="1"/>
  <c r="J755" i="1"/>
  <c r="AA755" i="1" s="1"/>
  <c r="J757" i="1"/>
  <c r="J759" i="1"/>
  <c r="AA759" i="1" s="1"/>
  <c r="J761" i="1"/>
  <c r="AA761" i="1" s="1"/>
  <c r="J763" i="1"/>
  <c r="AA763" i="1" s="1"/>
  <c r="J765" i="1"/>
  <c r="AA765" i="1" s="1"/>
  <c r="J768" i="1"/>
  <c r="J771" i="1"/>
  <c r="AA771" i="1" s="1"/>
  <c r="J773" i="1"/>
  <c r="J774" i="1"/>
  <c r="AA774" i="1" s="1"/>
  <c r="J776" i="1"/>
  <c r="AA776" i="1" s="1"/>
  <c r="J777" i="1"/>
  <c r="J778" i="1"/>
  <c r="AA778" i="1" s="1"/>
  <c r="J780" i="1"/>
  <c r="AA780" i="1" s="1"/>
  <c r="J782" i="1"/>
  <c r="J784" i="1"/>
  <c r="AA784" i="1" s="1"/>
  <c r="J785" i="1"/>
  <c r="AA785" i="1" s="1"/>
  <c r="J787" i="1"/>
  <c r="J789" i="1"/>
  <c r="AA789" i="1" s="1"/>
  <c r="J791" i="1"/>
  <c r="AA791" i="1" s="1"/>
  <c r="J793" i="1"/>
  <c r="AA793" i="1" s="1"/>
  <c r="J795" i="1"/>
  <c r="AA795" i="1" s="1"/>
  <c r="J797" i="1"/>
  <c r="J799" i="1"/>
  <c r="AA799" i="1" s="1"/>
  <c r="J802" i="1"/>
  <c r="AA802" i="1" s="1"/>
  <c r="J804" i="1"/>
  <c r="J806" i="1"/>
  <c r="AA806" i="1" s="1"/>
  <c r="J808" i="1"/>
  <c r="AA808" i="1" s="1"/>
  <c r="J811" i="1"/>
  <c r="J815" i="1"/>
  <c r="J817" i="1"/>
  <c r="AA817" i="1" s="1"/>
  <c r="J819" i="1"/>
  <c r="AA819" i="1" s="1"/>
  <c r="J821" i="1"/>
  <c r="AA821" i="1" s="1"/>
  <c r="J823" i="1"/>
  <c r="J827" i="1"/>
  <c r="AA827" i="1" s="1"/>
  <c r="J829" i="1"/>
  <c r="AA829" i="1" s="1"/>
  <c r="J831" i="1"/>
  <c r="AA831" i="1" s="1"/>
  <c r="J833" i="1"/>
  <c r="J836" i="1"/>
  <c r="J838" i="1"/>
  <c r="J841" i="1"/>
  <c r="J843" i="1"/>
  <c r="AA843" i="1" s="1"/>
  <c r="J845" i="1"/>
  <c r="AA845" i="1" s="1"/>
  <c r="J847" i="1"/>
  <c r="AA847" i="1" s="1"/>
  <c r="J849" i="1"/>
  <c r="J852" i="1"/>
  <c r="AA852" i="1" s="1"/>
  <c r="AJ851" i="1" s="1"/>
  <c r="J855" i="1"/>
  <c r="AA855" i="1" s="1"/>
  <c r="AJ854" i="1" s="1"/>
  <c r="L738" i="1"/>
  <c r="L737" i="1" s="1"/>
  <c r="L741" i="1"/>
  <c r="L740" i="1" s="1"/>
  <c r="L744" i="1"/>
  <c r="L746" i="1"/>
  <c r="L748" i="1"/>
  <c r="L750" i="1"/>
  <c r="L752" i="1"/>
  <c r="L755" i="1"/>
  <c r="L757" i="1"/>
  <c r="L759" i="1"/>
  <c r="L761" i="1"/>
  <c r="L763" i="1"/>
  <c r="L765" i="1"/>
  <c r="L768" i="1"/>
  <c r="L767" i="1" s="1"/>
  <c r="L771" i="1"/>
  <c r="L773" i="1"/>
  <c r="L774" i="1"/>
  <c r="L776" i="1"/>
  <c r="L777" i="1"/>
  <c r="L778" i="1"/>
  <c r="L780" i="1"/>
  <c r="L782" i="1"/>
  <c r="L784" i="1"/>
  <c r="L785" i="1"/>
  <c r="L787" i="1"/>
  <c r="L789" i="1"/>
  <c r="L791" i="1"/>
  <c r="L793" i="1"/>
  <c r="L795" i="1"/>
  <c r="L797" i="1"/>
  <c r="L799" i="1"/>
  <c r="L802" i="1"/>
  <c r="L804" i="1"/>
  <c r="L806" i="1"/>
  <c r="L808" i="1"/>
  <c r="L811" i="1"/>
  <c r="L815" i="1"/>
  <c r="L817" i="1"/>
  <c r="L819" i="1"/>
  <c r="L821" i="1"/>
  <c r="L823" i="1"/>
  <c r="L827" i="1"/>
  <c r="L829" i="1"/>
  <c r="L831" i="1"/>
  <c r="L833" i="1"/>
  <c r="L836" i="1"/>
  <c r="L838" i="1"/>
  <c r="L841" i="1"/>
  <c r="L843" i="1"/>
  <c r="L845" i="1"/>
  <c r="L847" i="1"/>
  <c r="L849" i="1"/>
  <c r="L852" i="1"/>
  <c r="L851" i="1" s="1"/>
  <c r="L855" i="1"/>
  <c r="L854" i="1" s="1"/>
  <c r="N738" i="1"/>
  <c r="O737" i="1" s="1"/>
  <c r="S737" i="1"/>
  <c r="U737" i="1"/>
  <c r="V737" i="1"/>
  <c r="W737" i="1"/>
  <c r="Y738" i="1"/>
  <c r="AH737" i="1" s="1"/>
  <c r="Z738" i="1"/>
  <c r="AI737" i="1" s="1"/>
  <c r="AE738" i="1"/>
  <c r="AM738" i="1" s="1"/>
  <c r="N741" i="1"/>
  <c r="O740" i="1" s="1"/>
  <c r="S740" i="1"/>
  <c r="U740" i="1"/>
  <c r="W740" i="1"/>
  <c r="Y741" i="1"/>
  <c r="AH740" i="1" s="1"/>
  <c r="Z741" i="1"/>
  <c r="AI740" i="1" s="1"/>
  <c r="AE741" i="1"/>
  <c r="AM741" i="1" s="1"/>
  <c r="N744" i="1"/>
  <c r="N746" i="1"/>
  <c r="N748" i="1"/>
  <c r="N750" i="1"/>
  <c r="N752" i="1"/>
  <c r="S743" i="1"/>
  <c r="U743" i="1"/>
  <c r="W743" i="1"/>
  <c r="Y744" i="1"/>
  <c r="Y746" i="1"/>
  <c r="Y748" i="1"/>
  <c r="Y750" i="1"/>
  <c r="Y752" i="1"/>
  <c r="Z744" i="1"/>
  <c r="Z746" i="1"/>
  <c r="Z748" i="1"/>
  <c r="Z750" i="1"/>
  <c r="Z752" i="1"/>
  <c r="AE744" i="1"/>
  <c r="AM744" i="1" s="1"/>
  <c r="AE746" i="1"/>
  <c r="AM746" i="1" s="1"/>
  <c r="AE748" i="1"/>
  <c r="AM748" i="1" s="1"/>
  <c r="AE750" i="1"/>
  <c r="AM750" i="1" s="1"/>
  <c r="AE752" i="1"/>
  <c r="AM752" i="1" s="1"/>
  <c r="N755" i="1"/>
  <c r="N757" i="1"/>
  <c r="N759" i="1"/>
  <c r="N761" i="1"/>
  <c r="N763" i="1"/>
  <c r="Q754" i="1"/>
  <c r="U754" i="1"/>
  <c r="W754" i="1"/>
  <c r="Y755" i="1"/>
  <c r="Y757" i="1"/>
  <c r="Y759" i="1"/>
  <c r="Y761" i="1"/>
  <c r="Y763" i="1"/>
  <c r="Y765" i="1"/>
  <c r="Z755" i="1"/>
  <c r="Z757" i="1"/>
  <c r="Z759" i="1"/>
  <c r="Z761" i="1"/>
  <c r="Z763" i="1"/>
  <c r="Z765" i="1"/>
  <c r="AE755" i="1"/>
  <c r="AM755" i="1" s="1"/>
  <c r="AE757" i="1"/>
  <c r="AM757" i="1" s="1"/>
  <c r="AE759" i="1"/>
  <c r="AM759" i="1" s="1"/>
  <c r="AE761" i="1"/>
  <c r="AM761" i="1" s="1"/>
  <c r="AE763" i="1"/>
  <c r="AM763" i="1" s="1"/>
  <c r="AE765" i="1"/>
  <c r="AM765" i="1" s="1"/>
  <c r="N768" i="1"/>
  <c r="O767" i="1" s="1"/>
  <c r="Q767" i="1"/>
  <c r="U767" i="1"/>
  <c r="W767" i="1"/>
  <c r="Y768" i="1"/>
  <c r="AH767" i="1" s="1"/>
  <c r="Z768" i="1"/>
  <c r="AI767" i="1" s="1"/>
  <c r="AE768" i="1"/>
  <c r="AM768" i="1" s="1"/>
  <c r="N771" i="1"/>
  <c r="N773" i="1"/>
  <c r="N774" i="1"/>
  <c r="N776" i="1"/>
  <c r="N777" i="1"/>
  <c r="N778" i="1"/>
  <c r="N780" i="1"/>
  <c r="N782" i="1"/>
  <c r="N785" i="1"/>
  <c r="N787" i="1"/>
  <c r="N789" i="1"/>
  <c r="N791" i="1"/>
  <c r="N793" i="1"/>
  <c r="N795" i="1"/>
  <c r="N797" i="1"/>
  <c r="Q770" i="1"/>
  <c r="U770" i="1"/>
  <c r="W770" i="1"/>
  <c r="Y771" i="1"/>
  <c r="Y773" i="1"/>
  <c r="Y774" i="1"/>
  <c r="Y776" i="1"/>
  <c r="Y777" i="1"/>
  <c r="Y778" i="1"/>
  <c r="Y780" i="1"/>
  <c r="Y782" i="1"/>
  <c r="Y784" i="1"/>
  <c r="Y785" i="1"/>
  <c r="Y787" i="1"/>
  <c r="Y789" i="1"/>
  <c r="Y791" i="1"/>
  <c r="Y793" i="1"/>
  <c r="Y795" i="1"/>
  <c r="Y797" i="1"/>
  <c r="Y799" i="1"/>
  <c r="Z771" i="1"/>
  <c r="Z773" i="1"/>
  <c r="Z774" i="1"/>
  <c r="Z776" i="1"/>
  <c r="Z777" i="1"/>
  <c r="Z778" i="1"/>
  <c r="Z780" i="1"/>
  <c r="Z782" i="1"/>
  <c r="Z784" i="1"/>
  <c r="Z785" i="1"/>
  <c r="Z787" i="1"/>
  <c r="Z789" i="1"/>
  <c r="Z791" i="1"/>
  <c r="Z793" i="1"/>
  <c r="Z795" i="1"/>
  <c r="Z797" i="1"/>
  <c r="Z799" i="1"/>
  <c r="AE771" i="1"/>
  <c r="AM771" i="1" s="1"/>
  <c r="AE773" i="1"/>
  <c r="AM773" i="1" s="1"/>
  <c r="AE774" i="1"/>
  <c r="AM774" i="1" s="1"/>
  <c r="AE776" i="1"/>
  <c r="AM776" i="1" s="1"/>
  <c r="AE777" i="1"/>
  <c r="AM777" i="1" s="1"/>
  <c r="AE778" i="1"/>
  <c r="AM778" i="1" s="1"/>
  <c r="AE780" i="1"/>
  <c r="AM780" i="1" s="1"/>
  <c r="AE782" i="1"/>
  <c r="AM782" i="1" s="1"/>
  <c r="AE784" i="1"/>
  <c r="AM784" i="1" s="1"/>
  <c r="AE785" i="1"/>
  <c r="AM785" i="1" s="1"/>
  <c r="AE787" i="1"/>
  <c r="AM787" i="1" s="1"/>
  <c r="AE789" i="1"/>
  <c r="AM789" i="1" s="1"/>
  <c r="AE791" i="1"/>
  <c r="AM791" i="1" s="1"/>
  <c r="AE793" i="1"/>
  <c r="AM793" i="1" s="1"/>
  <c r="AE795" i="1"/>
  <c r="AM795" i="1" s="1"/>
  <c r="AE797" i="1"/>
  <c r="AM797" i="1" s="1"/>
  <c r="AE799" i="1"/>
  <c r="AM799" i="1" s="1"/>
  <c r="N802" i="1"/>
  <c r="N804" i="1"/>
  <c r="N806" i="1"/>
  <c r="Q801" i="1"/>
  <c r="U801" i="1"/>
  <c r="W801" i="1"/>
  <c r="Y802" i="1"/>
  <c r="Y804" i="1"/>
  <c r="Y806" i="1"/>
  <c r="Y808" i="1"/>
  <c r="Z802" i="1"/>
  <c r="Z804" i="1"/>
  <c r="Z806" i="1"/>
  <c r="Z808" i="1"/>
  <c r="AE802" i="1"/>
  <c r="AM802" i="1" s="1"/>
  <c r="AE804" i="1"/>
  <c r="AM804" i="1" s="1"/>
  <c r="AE806" i="1"/>
  <c r="AM806" i="1" s="1"/>
  <c r="AE808" i="1"/>
  <c r="AM808" i="1" s="1"/>
  <c r="N811" i="1"/>
  <c r="N815" i="1"/>
  <c r="N817" i="1"/>
  <c r="N819" i="1"/>
  <c r="N821" i="1"/>
  <c r="N823" i="1"/>
  <c r="N827" i="1"/>
  <c r="N829" i="1"/>
  <c r="N831" i="1"/>
  <c r="Q810" i="1"/>
  <c r="U810" i="1"/>
  <c r="W810" i="1"/>
  <c r="Y811" i="1"/>
  <c r="Y815" i="1"/>
  <c r="Y817" i="1"/>
  <c r="Y819" i="1"/>
  <c r="Y821" i="1"/>
  <c r="Y823" i="1"/>
  <c r="Y827" i="1"/>
  <c r="Y829" i="1"/>
  <c r="Y831" i="1"/>
  <c r="Y833" i="1"/>
  <c r="Z811" i="1"/>
  <c r="Z815" i="1"/>
  <c r="Z817" i="1"/>
  <c r="Z819" i="1"/>
  <c r="Z821" i="1"/>
  <c r="Z823" i="1"/>
  <c r="Z827" i="1"/>
  <c r="Z829" i="1"/>
  <c r="Z831" i="1"/>
  <c r="Z833" i="1"/>
  <c r="AE811" i="1"/>
  <c r="AM811" i="1" s="1"/>
  <c r="AE815" i="1"/>
  <c r="AM815" i="1" s="1"/>
  <c r="AE817" i="1"/>
  <c r="AM817" i="1" s="1"/>
  <c r="AE819" i="1"/>
  <c r="AM819" i="1" s="1"/>
  <c r="AE821" i="1"/>
  <c r="AM821" i="1" s="1"/>
  <c r="AE823" i="1"/>
  <c r="AM823" i="1" s="1"/>
  <c r="AE827" i="1"/>
  <c r="AM827" i="1" s="1"/>
  <c r="AE829" i="1"/>
  <c r="AM829" i="1" s="1"/>
  <c r="AE831" i="1"/>
  <c r="AM831" i="1" s="1"/>
  <c r="AE833" i="1"/>
  <c r="AM833" i="1" s="1"/>
  <c r="N836" i="1"/>
  <c r="N838" i="1"/>
  <c r="Q835" i="1"/>
  <c r="U835" i="1"/>
  <c r="W835" i="1"/>
  <c r="Y836" i="1"/>
  <c r="Y838" i="1"/>
  <c r="Z836" i="1"/>
  <c r="Z838" i="1"/>
  <c r="AE836" i="1"/>
  <c r="AM836" i="1" s="1"/>
  <c r="AE838" i="1"/>
  <c r="AM838" i="1" s="1"/>
  <c r="N841" i="1"/>
  <c r="N843" i="1"/>
  <c r="N845" i="1"/>
  <c r="N847" i="1"/>
  <c r="N849" i="1"/>
  <c r="S840" i="1"/>
  <c r="U840" i="1"/>
  <c r="W840" i="1"/>
  <c r="Y841" i="1"/>
  <c r="Y843" i="1"/>
  <c r="Y845" i="1"/>
  <c r="Y847" i="1"/>
  <c r="Y849" i="1"/>
  <c r="Z841" i="1"/>
  <c r="Z843" i="1"/>
  <c r="Z845" i="1"/>
  <c r="Z847" i="1"/>
  <c r="Z849" i="1"/>
  <c r="AE841" i="1"/>
  <c r="AM841" i="1" s="1"/>
  <c r="AE843" i="1"/>
  <c r="AM843" i="1" s="1"/>
  <c r="AE845" i="1"/>
  <c r="AM845" i="1" s="1"/>
  <c r="AE847" i="1"/>
  <c r="AM847" i="1" s="1"/>
  <c r="AE849" i="1"/>
  <c r="AM849" i="1" s="1"/>
  <c r="Q851" i="1"/>
  <c r="S851" i="1"/>
  <c r="U851" i="1"/>
  <c r="W851" i="1"/>
  <c r="Y852" i="1"/>
  <c r="AH851" i="1" s="1"/>
  <c r="Z852" i="1"/>
  <c r="AI851" i="1" s="1"/>
  <c r="AE852" i="1"/>
  <c r="AM852" i="1" s="1"/>
  <c r="N855" i="1"/>
  <c r="O854" i="1" s="1"/>
  <c r="Q854" i="1"/>
  <c r="S854" i="1"/>
  <c r="W854" i="1"/>
  <c r="Y855" i="1"/>
  <c r="AH854" i="1" s="1"/>
  <c r="Z855" i="1"/>
  <c r="AI854" i="1" s="1"/>
  <c r="AE855" i="1"/>
  <c r="AM855" i="1" s="1"/>
  <c r="AD859" i="1"/>
  <c r="H859" i="1" s="1"/>
  <c r="AD861" i="1"/>
  <c r="AD864" i="1"/>
  <c r="H864" i="1" s="1"/>
  <c r="AD867" i="1"/>
  <c r="H867" i="1" s="1"/>
  <c r="H866" i="1" s="1"/>
  <c r="Q866" i="1" s="1"/>
  <c r="AD870" i="1"/>
  <c r="AD872" i="1"/>
  <c r="H872" i="1" s="1"/>
  <c r="AD874" i="1"/>
  <c r="AD876" i="1"/>
  <c r="AD878" i="1"/>
  <c r="H878" i="1" s="1"/>
  <c r="AD881" i="1"/>
  <c r="AD883" i="1"/>
  <c r="AD885" i="1"/>
  <c r="AD887" i="1"/>
  <c r="H887" i="1" s="1"/>
  <c r="AD889" i="1"/>
  <c r="AD891" i="1"/>
  <c r="H891" i="1" s="1"/>
  <c r="AD894" i="1"/>
  <c r="AD897" i="1"/>
  <c r="H897" i="1" s="1"/>
  <c r="AD899" i="1"/>
  <c r="H899" i="1" s="1"/>
  <c r="AD900" i="1"/>
  <c r="AL900" i="1" s="1"/>
  <c r="AD902" i="1"/>
  <c r="H902" i="1" s="1"/>
  <c r="AD903" i="1"/>
  <c r="H903" i="1" s="1"/>
  <c r="AD904" i="1"/>
  <c r="AD906" i="1"/>
  <c r="AL906" i="1" s="1"/>
  <c r="AD908" i="1"/>
  <c r="H908" i="1" s="1"/>
  <c r="AD910" i="1"/>
  <c r="AD912" i="1"/>
  <c r="AD914" i="1"/>
  <c r="AL914" i="1" s="1"/>
  <c r="AD916" i="1"/>
  <c r="H916" i="1" s="1"/>
  <c r="AD918" i="1"/>
  <c r="AD920" i="1"/>
  <c r="AD922" i="1"/>
  <c r="AL922" i="1" s="1"/>
  <c r="AD924" i="1"/>
  <c r="H924" i="1" s="1"/>
  <c r="AD927" i="1"/>
  <c r="H927" i="1" s="1"/>
  <c r="AD930" i="1"/>
  <c r="H930" i="1" s="1"/>
  <c r="AD932" i="1"/>
  <c r="AL932" i="1" s="1"/>
  <c r="AD934" i="1"/>
  <c r="H934" i="1" s="1"/>
  <c r="AD937" i="1"/>
  <c r="AD941" i="1"/>
  <c r="AD943" i="1"/>
  <c r="AD945" i="1"/>
  <c r="AD947" i="1"/>
  <c r="AD949" i="1"/>
  <c r="AD953" i="1"/>
  <c r="AD955" i="1"/>
  <c r="H955" i="1" s="1"/>
  <c r="AD957" i="1"/>
  <c r="AD959" i="1"/>
  <c r="H959" i="1" s="1"/>
  <c r="AD962" i="1"/>
  <c r="H962" i="1" s="1"/>
  <c r="AD964" i="1"/>
  <c r="AD967" i="1"/>
  <c r="H967" i="1" s="1"/>
  <c r="AD969" i="1"/>
  <c r="AD971" i="1"/>
  <c r="AD973" i="1"/>
  <c r="H973" i="1" s="1"/>
  <c r="AD975" i="1"/>
  <c r="H975" i="1" s="1"/>
  <c r="AD978" i="1"/>
  <c r="AD979" i="1"/>
  <c r="AL979" i="1" s="1"/>
  <c r="AD980" i="1"/>
  <c r="AD981" i="1"/>
  <c r="AD982" i="1"/>
  <c r="AD983" i="1"/>
  <c r="AL983" i="1" s="1"/>
  <c r="AD985" i="1"/>
  <c r="AD986" i="1"/>
  <c r="H986" i="1" s="1"/>
  <c r="AD987" i="1"/>
  <c r="H987" i="1" s="1"/>
  <c r="AD988" i="1"/>
  <c r="AD989" i="1"/>
  <c r="H989" i="1" s="1"/>
  <c r="AD990" i="1"/>
  <c r="AD991" i="1"/>
  <c r="H991" i="1" s="1"/>
  <c r="AD993" i="1"/>
  <c r="H993" i="1" s="1"/>
  <c r="H992" i="1" s="1"/>
  <c r="AD996" i="1"/>
  <c r="AD999" i="1"/>
  <c r="H999" i="1" s="1"/>
  <c r="AD1000" i="1"/>
  <c r="H1000" i="1" s="1"/>
  <c r="AD1001" i="1"/>
  <c r="AL1001" i="1" s="1"/>
  <c r="AD1002" i="1"/>
  <c r="H1002" i="1" s="1"/>
  <c r="AD1003" i="1"/>
  <c r="H1003" i="1" s="1"/>
  <c r="AD1004" i="1"/>
  <c r="H1004" i="1" s="1"/>
  <c r="J859" i="1"/>
  <c r="AA859" i="1" s="1"/>
  <c r="J861" i="1"/>
  <c r="AA861" i="1" s="1"/>
  <c r="J864" i="1"/>
  <c r="J867" i="1"/>
  <c r="J870" i="1"/>
  <c r="J872" i="1"/>
  <c r="AA872" i="1" s="1"/>
  <c r="J874" i="1"/>
  <c r="J876" i="1"/>
  <c r="AA876" i="1" s="1"/>
  <c r="J878" i="1"/>
  <c r="J881" i="1"/>
  <c r="AA881" i="1" s="1"/>
  <c r="J883" i="1"/>
  <c r="AA883" i="1" s="1"/>
  <c r="J885" i="1"/>
  <c r="J887" i="1"/>
  <c r="J889" i="1"/>
  <c r="J891" i="1"/>
  <c r="AA891" i="1" s="1"/>
  <c r="J894" i="1"/>
  <c r="J897" i="1"/>
  <c r="AA897" i="1" s="1"/>
  <c r="J899" i="1"/>
  <c r="AA899" i="1" s="1"/>
  <c r="J900" i="1"/>
  <c r="J902" i="1"/>
  <c r="J903" i="1"/>
  <c r="J904" i="1"/>
  <c r="AA904" i="1" s="1"/>
  <c r="J906" i="1"/>
  <c r="J908" i="1"/>
  <c r="J910" i="1"/>
  <c r="AA910" i="1" s="1"/>
  <c r="J912" i="1"/>
  <c r="AA912" i="1" s="1"/>
  <c r="J914" i="1"/>
  <c r="AA914" i="1" s="1"/>
  <c r="J916" i="1"/>
  <c r="AA916" i="1" s="1"/>
  <c r="J918" i="1"/>
  <c r="J920" i="1"/>
  <c r="J922" i="1"/>
  <c r="AA922" i="1" s="1"/>
  <c r="J924" i="1"/>
  <c r="AA924" i="1" s="1"/>
  <c r="J927" i="1"/>
  <c r="J930" i="1"/>
  <c r="AA930" i="1" s="1"/>
  <c r="J932" i="1"/>
  <c r="AA932" i="1" s="1"/>
  <c r="J934" i="1"/>
  <c r="J937" i="1"/>
  <c r="AA937" i="1" s="1"/>
  <c r="J941" i="1"/>
  <c r="AA941" i="1" s="1"/>
  <c r="J943" i="1"/>
  <c r="J945" i="1"/>
  <c r="AA945" i="1" s="1"/>
  <c r="J947" i="1"/>
  <c r="AA947" i="1" s="1"/>
  <c r="J949" i="1"/>
  <c r="AA949" i="1" s="1"/>
  <c r="J953" i="1"/>
  <c r="J955" i="1"/>
  <c r="AA955" i="1" s="1"/>
  <c r="J957" i="1"/>
  <c r="AA957" i="1" s="1"/>
  <c r="J959" i="1"/>
  <c r="J962" i="1"/>
  <c r="AA962" i="1" s="1"/>
  <c r="J964" i="1"/>
  <c r="J967" i="1"/>
  <c r="AA967" i="1" s="1"/>
  <c r="J969" i="1"/>
  <c r="J971" i="1"/>
  <c r="AA971" i="1" s="1"/>
  <c r="J973" i="1"/>
  <c r="J975" i="1"/>
  <c r="AA975" i="1" s="1"/>
  <c r="J978" i="1"/>
  <c r="AA978" i="1" s="1"/>
  <c r="J979" i="1"/>
  <c r="J980" i="1"/>
  <c r="AA980" i="1" s="1"/>
  <c r="J981" i="1"/>
  <c r="AA981" i="1" s="1"/>
  <c r="J982" i="1"/>
  <c r="AA982" i="1" s="1"/>
  <c r="J983" i="1"/>
  <c r="AA983" i="1" s="1"/>
  <c r="J985" i="1"/>
  <c r="AA985" i="1" s="1"/>
  <c r="J986" i="1"/>
  <c r="AA986" i="1" s="1"/>
  <c r="J987" i="1"/>
  <c r="J988" i="1"/>
  <c r="J989" i="1"/>
  <c r="AA989" i="1" s="1"/>
  <c r="J990" i="1"/>
  <c r="J991" i="1"/>
  <c r="J993" i="1"/>
  <c r="AA993" i="1" s="1"/>
  <c r="AJ992" i="1" s="1"/>
  <c r="J996" i="1"/>
  <c r="J999" i="1"/>
  <c r="AA999" i="1" s="1"/>
  <c r="J1000" i="1"/>
  <c r="AA1000" i="1" s="1"/>
  <c r="J1001" i="1"/>
  <c r="AA1001" i="1" s="1"/>
  <c r="J1002" i="1"/>
  <c r="AA1002" i="1" s="1"/>
  <c r="J1003" i="1"/>
  <c r="AA1003" i="1" s="1"/>
  <c r="J1004" i="1"/>
  <c r="AA1004" i="1" s="1"/>
  <c r="L859" i="1"/>
  <c r="L861" i="1"/>
  <c r="L864" i="1"/>
  <c r="L867" i="1"/>
  <c r="L866" i="1" s="1"/>
  <c r="L870" i="1"/>
  <c r="L872" i="1"/>
  <c r="L874" i="1"/>
  <c r="L876" i="1"/>
  <c r="L878" i="1"/>
  <c r="L881" i="1"/>
  <c r="L883" i="1"/>
  <c r="L885" i="1"/>
  <c r="L887" i="1"/>
  <c r="L889" i="1"/>
  <c r="L891" i="1"/>
  <c r="L894" i="1"/>
  <c r="L893" i="1" s="1"/>
  <c r="L897" i="1"/>
  <c r="L899" i="1"/>
  <c r="L900" i="1"/>
  <c r="L902" i="1"/>
  <c r="L903" i="1"/>
  <c r="L904" i="1"/>
  <c r="L906" i="1"/>
  <c r="L908" i="1"/>
  <c r="L910" i="1"/>
  <c r="L912" i="1"/>
  <c r="L914" i="1"/>
  <c r="L916" i="1"/>
  <c r="L918" i="1"/>
  <c r="L920" i="1"/>
  <c r="L922" i="1"/>
  <c r="L924" i="1"/>
  <c r="L927" i="1"/>
  <c r="L930" i="1"/>
  <c r="L932" i="1"/>
  <c r="L934" i="1"/>
  <c r="L937" i="1"/>
  <c r="L941" i="1"/>
  <c r="L943" i="1"/>
  <c r="L945" i="1"/>
  <c r="L947" i="1"/>
  <c r="L949" i="1"/>
  <c r="L953" i="1"/>
  <c r="L955" i="1"/>
  <c r="L957" i="1"/>
  <c r="L959" i="1"/>
  <c r="L962" i="1"/>
  <c r="L964" i="1"/>
  <c r="L967" i="1"/>
  <c r="L969" i="1"/>
  <c r="L971" i="1"/>
  <c r="L973" i="1"/>
  <c r="L975" i="1"/>
  <c r="L978" i="1"/>
  <c r="L979" i="1"/>
  <c r="L980" i="1"/>
  <c r="L981" i="1"/>
  <c r="L982" i="1"/>
  <c r="L983" i="1"/>
  <c r="L985" i="1"/>
  <c r="L986" i="1"/>
  <c r="L987" i="1"/>
  <c r="L988" i="1"/>
  <c r="L989" i="1"/>
  <c r="L990" i="1"/>
  <c r="L991" i="1"/>
  <c r="L993" i="1"/>
  <c r="L992" i="1" s="1"/>
  <c r="L996" i="1"/>
  <c r="L995" i="1" s="1"/>
  <c r="L999" i="1"/>
  <c r="L1000" i="1"/>
  <c r="L1001" i="1"/>
  <c r="L1002" i="1"/>
  <c r="L1003" i="1"/>
  <c r="L1004" i="1"/>
  <c r="N859" i="1"/>
  <c r="N861" i="1"/>
  <c r="S858" i="1"/>
  <c r="U858" i="1"/>
  <c r="W858" i="1"/>
  <c r="Y859" i="1"/>
  <c r="Y861" i="1"/>
  <c r="Z859" i="1"/>
  <c r="Z861" i="1"/>
  <c r="AE859" i="1"/>
  <c r="AM859" i="1" s="1"/>
  <c r="AE861" i="1"/>
  <c r="AM861" i="1" s="1"/>
  <c r="N864" i="1"/>
  <c r="S863" i="1"/>
  <c r="U863" i="1"/>
  <c r="W863" i="1"/>
  <c r="Y864" i="1"/>
  <c r="Z864" i="1"/>
  <c r="AE864" i="1"/>
  <c r="AM864" i="1" s="1"/>
  <c r="N867" i="1"/>
  <c r="O866" i="1" s="1"/>
  <c r="S866" i="1"/>
  <c r="U866" i="1"/>
  <c r="W866" i="1"/>
  <c r="Y867" i="1"/>
  <c r="AH866" i="1" s="1"/>
  <c r="Z867" i="1"/>
  <c r="AI866" i="1" s="1"/>
  <c r="AE867" i="1"/>
  <c r="AM867" i="1" s="1"/>
  <c r="N870" i="1"/>
  <c r="N872" i="1"/>
  <c r="N874" i="1"/>
  <c r="N876" i="1"/>
  <c r="N878" i="1"/>
  <c r="S869" i="1"/>
  <c r="U869" i="1"/>
  <c r="W869" i="1"/>
  <c r="Y870" i="1"/>
  <c r="Y872" i="1"/>
  <c r="Y874" i="1"/>
  <c r="Y876" i="1"/>
  <c r="Y878" i="1"/>
  <c r="Z870" i="1"/>
  <c r="Z872" i="1"/>
  <c r="Z874" i="1"/>
  <c r="Z876" i="1"/>
  <c r="Z878" i="1"/>
  <c r="AE870" i="1"/>
  <c r="AM870" i="1" s="1"/>
  <c r="AE872" i="1"/>
  <c r="AM872" i="1" s="1"/>
  <c r="AE874" i="1"/>
  <c r="AM874" i="1" s="1"/>
  <c r="AE876" i="1"/>
  <c r="AM876" i="1" s="1"/>
  <c r="AE878" i="1"/>
  <c r="AM878" i="1" s="1"/>
  <c r="N881" i="1"/>
  <c r="N883" i="1"/>
  <c r="N885" i="1"/>
  <c r="N887" i="1"/>
  <c r="N889" i="1"/>
  <c r="Q880" i="1"/>
  <c r="U880" i="1"/>
  <c r="W880" i="1"/>
  <c r="Y881" i="1"/>
  <c r="Y883" i="1"/>
  <c r="Y885" i="1"/>
  <c r="Y887" i="1"/>
  <c r="Y889" i="1"/>
  <c r="Y891" i="1"/>
  <c r="Z881" i="1"/>
  <c r="Z883" i="1"/>
  <c r="Z885" i="1"/>
  <c r="Z887" i="1"/>
  <c r="Z889" i="1"/>
  <c r="Z891" i="1"/>
  <c r="AE881" i="1"/>
  <c r="AM881" i="1" s="1"/>
  <c r="AE883" i="1"/>
  <c r="AM883" i="1" s="1"/>
  <c r="AE885" i="1"/>
  <c r="AM885" i="1" s="1"/>
  <c r="AE887" i="1"/>
  <c r="AM887" i="1" s="1"/>
  <c r="AE889" i="1"/>
  <c r="AM889" i="1" s="1"/>
  <c r="AE891" i="1"/>
  <c r="AM891" i="1" s="1"/>
  <c r="N894" i="1"/>
  <c r="O893" i="1" s="1"/>
  <c r="Q893" i="1"/>
  <c r="U893" i="1"/>
  <c r="W893" i="1"/>
  <c r="Y894" i="1"/>
  <c r="AH893" i="1" s="1"/>
  <c r="Z894" i="1"/>
  <c r="AI893" i="1" s="1"/>
  <c r="AE894" i="1"/>
  <c r="AM894" i="1" s="1"/>
  <c r="N897" i="1"/>
  <c r="N899" i="1"/>
  <c r="N900" i="1"/>
  <c r="N902" i="1"/>
  <c r="N903" i="1"/>
  <c r="N904" i="1"/>
  <c r="N906" i="1"/>
  <c r="N908" i="1"/>
  <c r="N910" i="1"/>
  <c r="N912" i="1"/>
  <c r="N914" i="1"/>
  <c r="N916" i="1"/>
  <c r="N918" i="1"/>
  <c r="N920" i="1"/>
  <c r="N922" i="1"/>
  <c r="Q896" i="1"/>
  <c r="U896" i="1"/>
  <c r="W896" i="1"/>
  <c r="Y897" i="1"/>
  <c r="Y899" i="1"/>
  <c r="Y900" i="1"/>
  <c r="Y902" i="1"/>
  <c r="Y903" i="1"/>
  <c r="Y904" i="1"/>
  <c r="Y906" i="1"/>
  <c r="Y908" i="1"/>
  <c r="Y910" i="1"/>
  <c r="Y912" i="1"/>
  <c r="Y914" i="1"/>
  <c r="Y916" i="1"/>
  <c r="Y918" i="1"/>
  <c r="Y920" i="1"/>
  <c r="Y922" i="1"/>
  <c r="Y924" i="1"/>
  <c r="Z897" i="1"/>
  <c r="Z899" i="1"/>
  <c r="Z900" i="1"/>
  <c r="Z902" i="1"/>
  <c r="Z903" i="1"/>
  <c r="Z904" i="1"/>
  <c r="Z906" i="1"/>
  <c r="Z908" i="1"/>
  <c r="Z910" i="1"/>
  <c r="Z912" i="1"/>
  <c r="Z914" i="1"/>
  <c r="Z916" i="1"/>
  <c r="Z918" i="1"/>
  <c r="Z920" i="1"/>
  <c r="Z922" i="1"/>
  <c r="Z924" i="1"/>
  <c r="AE897" i="1"/>
  <c r="AM897" i="1" s="1"/>
  <c r="AE899" i="1"/>
  <c r="AM899" i="1" s="1"/>
  <c r="AE900" i="1"/>
  <c r="AM900" i="1" s="1"/>
  <c r="AE902" i="1"/>
  <c r="AM902" i="1" s="1"/>
  <c r="AE903" i="1"/>
  <c r="AM903" i="1" s="1"/>
  <c r="AE904" i="1"/>
  <c r="AM904" i="1" s="1"/>
  <c r="AE906" i="1"/>
  <c r="AM906" i="1" s="1"/>
  <c r="AE908" i="1"/>
  <c r="AM908" i="1" s="1"/>
  <c r="AE910" i="1"/>
  <c r="AM910" i="1" s="1"/>
  <c r="AE912" i="1"/>
  <c r="AM912" i="1" s="1"/>
  <c r="AE914" i="1"/>
  <c r="AM914" i="1" s="1"/>
  <c r="AE916" i="1"/>
  <c r="AM916" i="1" s="1"/>
  <c r="AE918" i="1"/>
  <c r="AM918" i="1" s="1"/>
  <c r="AE920" i="1"/>
  <c r="AM920" i="1" s="1"/>
  <c r="AE922" i="1"/>
  <c r="AM922" i="1" s="1"/>
  <c r="AE924" i="1"/>
  <c r="AM924" i="1" s="1"/>
  <c r="N927" i="1"/>
  <c r="N930" i="1"/>
  <c r="N932" i="1"/>
  <c r="Q926" i="1"/>
  <c r="U926" i="1"/>
  <c r="W926" i="1"/>
  <c r="Y927" i="1"/>
  <c r="Y930" i="1"/>
  <c r="Y932" i="1"/>
  <c r="Y934" i="1"/>
  <c r="Z927" i="1"/>
  <c r="Z930" i="1"/>
  <c r="Z932" i="1"/>
  <c r="Z934" i="1"/>
  <c r="AE927" i="1"/>
  <c r="AM927" i="1" s="1"/>
  <c r="AE930" i="1"/>
  <c r="AM930" i="1" s="1"/>
  <c r="AE932" i="1"/>
  <c r="AM932" i="1" s="1"/>
  <c r="AE934" i="1"/>
  <c r="AM934" i="1" s="1"/>
  <c r="N937" i="1"/>
  <c r="N941" i="1"/>
  <c r="N943" i="1"/>
  <c r="N945" i="1"/>
  <c r="N947" i="1"/>
  <c r="N949" i="1"/>
  <c r="N953" i="1"/>
  <c r="N955" i="1"/>
  <c r="N957" i="1"/>
  <c r="Q936" i="1"/>
  <c r="U936" i="1"/>
  <c r="W936" i="1"/>
  <c r="Y937" i="1"/>
  <c r="Y941" i="1"/>
  <c r="Y943" i="1"/>
  <c r="Y945" i="1"/>
  <c r="Y947" i="1"/>
  <c r="Y949" i="1"/>
  <c r="Y953" i="1"/>
  <c r="Y955" i="1"/>
  <c r="Y957" i="1"/>
  <c r="Y959" i="1"/>
  <c r="Z937" i="1"/>
  <c r="Z941" i="1"/>
  <c r="Z943" i="1"/>
  <c r="Z945" i="1"/>
  <c r="Z947" i="1"/>
  <c r="Z949" i="1"/>
  <c r="Z953" i="1"/>
  <c r="Z955" i="1"/>
  <c r="Z957" i="1"/>
  <c r="Z959" i="1"/>
  <c r="AE937" i="1"/>
  <c r="AM937" i="1" s="1"/>
  <c r="AE941" i="1"/>
  <c r="AM941" i="1" s="1"/>
  <c r="AE943" i="1"/>
  <c r="AM943" i="1" s="1"/>
  <c r="AE945" i="1"/>
  <c r="AM945" i="1" s="1"/>
  <c r="AE947" i="1"/>
  <c r="AM947" i="1" s="1"/>
  <c r="AE949" i="1"/>
  <c r="AM949" i="1" s="1"/>
  <c r="AE953" i="1"/>
  <c r="AM953" i="1" s="1"/>
  <c r="AE955" i="1"/>
  <c r="AM955" i="1" s="1"/>
  <c r="AE957" i="1"/>
  <c r="AM957" i="1" s="1"/>
  <c r="AE959" i="1"/>
  <c r="AM959" i="1" s="1"/>
  <c r="N962" i="1"/>
  <c r="N964" i="1"/>
  <c r="Q961" i="1"/>
  <c r="U961" i="1"/>
  <c r="W961" i="1"/>
  <c r="Y962" i="1"/>
  <c r="Y964" i="1"/>
  <c r="Z962" i="1"/>
  <c r="Z964" i="1"/>
  <c r="AE962" i="1"/>
  <c r="AM962" i="1" s="1"/>
  <c r="AE964" i="1"/>
  <c r="AM964" i="1" s="1"/>
  <c r="N967" i="1"/>
  <c r="N969" i="1"/>
  <c r="N971" i="1"/>
  <c r="N973" i="1"/>
  <c r="N975" i="1"/>
  <c r="S966" i="1"/>
  <c r="U966" i="1"/>
  <c r="W966" i="1"/>
  <c r="Y967" i="1"/>
  <c r="Y969" i="1"/>
  <c r="Y971" i="1"/>
  <c r="Y973" i="1"/>
  <c r="Y975" i="1"/>
  <c r="Z967" i="1"/>
  <c r="Z969" i="1"/>
  <c r="Z971" i="1"/>
  <c r="Z973" i="1"/>
  <c r="Z975" i="1"/>
  <c r="AE967" i="1"/>
  <c r="AM967" i="1" s="1"/>
  <c r="AE969" i="1"/>
  <c r="AM969" i="1" s="1"/>
  <c r="AE971" i="1"/>
  <c r="AM971" i="1" s="1"/>
  <c r="AE973" i="1"/>
  <c r="AM973" i="1" s="1"/>
  <c r="AE975" i="1"/>
  <c r="AM975" i="1" s="1"/>
  <c r="N978" i="1"/>
  <c r="N979" i="1"/>
  <c r="N980" i="1"/>
  <c r="N981" i="1"/>
  <c r="N982" i="1"/>
  <c r="N983" i="1"/>
  <c r="S977" i="1"/>
  <c r="U977" i="1"/>
  <c r="W977" i="1"/>
  <c r="Y978" i="1"/>
  <c r="Y979" i="1"/>
  <c r="Y980" i="1"/>
  <c r="Y981" i="1"/>
  <c r="Y982" i="1"/>
  <c r="Y983" i="1"/>
  <c r="Z978" i="1"/>
  <c r="Z979" i="1"/>
  <c r="Z980" i="1"/>
  <c r="Z981" i="1"/>
  <c r="Z982" i="1"/>
  <c r="Z983" i="1"/>
  <c r="AE978" i="1"/>
  <c r="AM978" i="1" s="1"/>
  <c r="AE979" i="1"/>
  <c r="AM979" i="1" s="1"/>
  <c r="AE980" i="1"/>
  <c r="AM980" i="1" s="1"/>
  <c r="AE981" i="1"/>
  <c r="AM981" i="1" s="1"/>
  <c r="AE982" i="1"/>
  <c r="AM982" i="1" s="1"/>
  <c r="AE983" i="1"/>
  <c r="AM983" i="1" s="1"/>
  <c r="N985" i="1"/>
  <c r="N986" i="1"/>
  <c r="N987" i="1"/>
  <c r="N988" i="1"/>
  <c r="N989" i="1"/>
  <c r="N990" i="1"/>
  <c r="N991" i="1"/>
  <c r="S984" i="1"/>
  <c r="U984" i="1"/>
  <c r="W984" i="1"/>
  <c r="Y985" i="1"/>
  <c r="Y986" i="1"/>
  <c r="Y987" i="1"/>
  <c r="Y988" i="1"/>
  <c r="Y989" i="1"/>
  <c r="Y990" i="1"/>
  <c r="Y991" i="1"/>
  <c r="Z985" i="1"/>
  <c r="Z986" i="1"/>
  <c r="Z987" i="1"/>
  <c r="Z988" i="1"/>
  <c r="Z989" i="1"/>
  <c r="Z990" i="1"/>
  <c r="Z991" i="1"/>
  <c r="AE985" i="1"/>
  <c r="AM985" i="1" s="1"/>
  <c r="AE986" i="1"/>
  <c r="AM986" i="1" s="1"/>
  <c r="AE987" i="1"/>
  <c r="AM987" i="1" s="1"/>
  <c r="AE988" i="1"/>
  <c r="AM988" i="1" s="1"/>
  <c r="AE989" i="1"/>
  <c r="AM989" i="1" s="1"/>
  <c r="AE990" i="1"/>
  <c r="AM990" i="1" s="1"/>
  <c r="AE991" i="1"/>
  <c r="AM991" i="1" s="1"/>
  <c r="Q992" i="1"/>
  <c r="S992" i="1"/>
  <c r="U992" i="1"/>
  <c r="W992" i="1"/>
  <c r="Y993" i="1"/>
  <c r="AH992" i="1" s="1"/>
  <c r="Z993" i="1"/>
  <c r="AI992" i="1" s="1"/>
  <c r="AE993" i="1"/>
  <c r="AM993" i="1" s="1"/>
  <c r="N996" i="1"/>
  <c r="O995" i="1" s="1"/>
  <c r="Q995" i="1"/>
  <c r="S995" i="1"/>
  <c r="W995" i="1"/>
  <c r="Y996" i="1"/>
  <c r="AH995" i="1" s="1"/>
  <c r="Z996" i="1"/>
  <c r="AI995" i="1" s="1"/>
  <c r="AE996" i="1"/>
  <c r="AM996" i="1" s="1"/>
  <c r="Q998" i="1"/>
  <c r="S998" i="1"/>
  <c r="U998" i="1"/>
  <c r="W998" i="1"/>
  <c r="Y999" i="1"/>
  <c r="Y1000" i="1"/>
  <c r="Y1001" i="1"/>
  <c r="Y1002" i="1"/>
  <c r="Y1003" i="1"/>
  <c r="Y1004" i="1"/>
  <c r="Z999" i="1"/>
  <c r="Z1000" i="1"/>
  <c r="Z1001" i="1"/>
  <c r="Z1002" i="1"/>
  <c r="Z1003" i="1"/>
  <c r="Z1004" i="1"/>
  <c r="AE999" i="1"/>
  <c r="AM999" i="1" s="1"/>
  <c r="AE1000" i="1"/>
  <c r="AM1000" i="1" s="1"/>
  <c r="AE1001" i="1"/>
  <c r="AM1001" i="1" s="1"/>
  <c r="AE1002" i="1"/>
  <c r="AM1002" i="1" s="1"/>
  <c r="AE1003" i="1"/>
  <c r="AM1003" i="1" s="1"/>
  <c r="AE1004" i="1"/>
  <c r="AM1004" i="1" s="1"/>
  <c r="AD1007" i="1"/>
  <c r="H1007" i="1" s="1"/>
  <c r="AD1009" i="1"/>
  <c r="AD1012" i="1"/>
  <c r="H1012" i="1" s="1"/>
  <c r="AD1015" i="1"/>
  <c r="H1015" i="1" s="1"/>
  <c r="H1014" i="1" s="1"/>
  <c r="Q1014" i="1" s="1"/>
  <c r="AD1018" i="1"/>
  <c r="H1018" i="1" s="1"/>
  <c r="AD1020" i="1"/>
  <c r="H1020" i="1" s="1"/>
  <c r="AD1022" i="1"/>
  <c r="H1022" i="1" s="1"/>
  <c r="AD1024" i="1"/>
  <c r="AD1026" i="1"/>
  <c r="H1026" i="1" s="1"/>
  <c r="AD1029" i="1"/>
  <c r="AD1031" i="1"/>
  <c r="H1031" i="1" s="1"/>
  <c r="AD1033" i="1"/>
  <c r="H1033" i="1" s="1"/>
  <c r="AD1035" i="1"/>
  <c r="H1035" i="1" s="1"/>
  <c r="AD1037" i="1"/>
  <c r="H1037" i="1" s="1"/>
  <c r="AD1039" i="1"/>
  <c r="AD1042" i="1"/>
  <c r="H1042" i="1" s="1"/>
  <c r="H1041" i="1" s="1"/>
  <c r="S1041" i="1" s="1"/>
  <c r="AD1045" i="1"/>
  <c r="H1045" i="1" s="1"/>
  <c r="AD1047" i="1"/>
  <c r="H1047" i="1" s="1"/>
  <c r="AD1048" i="1"/>
  <c r="AD1050" i="1"/>
  <c r="H1050" i="1" s="1"/>
  <c r="AD1051" i="1"/>
  <c r="H1051" i="1" s="1"/>
  <c r="AD1052" i="1"/>
  <c r="AD1054" i="1"/>
  <c r="H1054" i="1" s="1"/>
  <c r="AD1056" i="1"/>
  <c r="AD1058" i="1"/>
  <c r="H1058" i="1" s="1"/>
  <c r="AD1060" i="1"/>
  <c r="H1060" i="1" s="1"/>
  <c r="AD1062" i="1"/>
  <c r="AD1064" i="1"/>
  <c r="H1064" i="1" s="1"/>
  <c r="AD1066" i="1"/>
  <c r="H1066" i="1" s="1"/>
  <c r="AD1068" i="1"/>
  <c r="AD1070" i="1"/>
  <c r="H1070" i="1" s="1"/>
  <c r="AD1072" i="1"/>
  <c r="AD1075" i="1"/>
  <c r="H1075" i="1" s="1"/>
  <c r="AD1078" i="1"/>
  <c r="AD1080" i="1"/>
  <c r="H1080" i="1" s="1"/>
  <c r="AD1082" i="1"/>
  <c r="AD1085" i="1"/>
  <c r="H1085" i="1" s="1"/>
  <c r="AD1090" i="1"/>
  <c r="H1090" i="1" s="1"/>
  <c r="AD1092" i="1"/>
  <c r="H1092" i="1" s="1"/>
  <c r="AD1094" i="1"/>
  <c r="H1094" i="1" s="1"/>
  <c r="AD1096" i="1"/>
  <c r="H1096" i="1" s="1"/>
  <c r="AD1098" i="1"/>
  <c r="AD1102" i="1"/>
  <c r="H1102" i="1" s="1"/>
  <c r="AD1104" i="1"/>
  <c r="AD1106" i="1"/>
  <c r="H1106" i="1" s="1"/>
  <c r="AD1108" i="1"/>
  <c r="AD1111" i="1"/>
  <c r="H1111" i="1" s="1"/>
  <c r="AD1113" i="1"/>
  <c r="AD1116" i="1"/>
  <c r="AD1118" i="1"/>
  <c r="H1118" i="1" s="1"/>
  <c r="AD1120" i="1"/>
  <c r="H1120" i="1" s="1"/>
  <c r="AD1122" i="1"/>
  <c r="H1122" i="1" s="1"/>
  <c r="AD1124" i="1"/>
  <c r="H1124" i="1" s="1"/>
  <c r="AD1127" i="1"/>
  <c r="H1127" i="1" s="1"/>
  <c r="AD1128" i="1"/>
  <c r="AD1129" i="1"/>
  <c r="H1129" i="1" s="1"/>
  <c r="AD1130" i="1"/>
  <c r="H1130" i="1" s="1"/>
  <c r="AD1131" i="1"/>
  <c r="AD1132" i="1"/>
  <c r="H1132" i="1" s="1"/>
  <c r="AD1134" i="1"/>
  <c r="AD1135" i="1"/>
  <c r="H1135" i="1" s="1"/>
  <c r="AD1136" i="1"/>
  <c r="AD1137" i="1"/>
  <c r="H1137" i="1" s="1"/>
  <c r="AD1138" i="1"/>
  <c r="AD1139" i="1"/>
  <c r="H1139" i="1" s="1"/>
  <c r="AD1140" i="1"/>
  <c r="AD1142" i="1"/>
  <c r="H1142" i="1" s="1"/>
  <c r="H1141" i="1" s="1"/>
  <c r="AD1145" i="1"/>
  <c r="H1145" i="1" s="1"/>
  <c r="H1144" i="1" s="1"/>
  <c r="AD1148" i="1"/>
  <c r="AD1149" i="1"/>
  <c r="AD1150" i="1"/>
  <c r="H1150" i="1" s="1"/>
  <c r="AD1151" i="1"/>
  <c r="AD1152" i="1"/>
  <c r="H1152" i="1" s="1"/>
  <c r="AD1153" i="1"/>
  <c r="J1007" i="1"/>
  <c r="AA1007" i="1" s="1"/>
  <c r="J1009" i="1"/>
  <c r="AA1009" i="1" s="1"/>
  <c r="J1012" i="1"/>
  <c r="AA1012" i="1" s="1"/>
  <c r="J1015" i="1"/>
  <c r="J1018" i="1"/>
  <c r="AA1018" i="1" s="1"/>
  <c r="J1020" i="1"/>
  <c r="AA1020" i="1" s="1"/>
  <c r="J1022" i="1"/>
  <c r="AA1022" i="1" s="1"/>
  <c r="J1024" i="1"/>
  <c r="AA1024" i="1" s="1"/>
  <c r="J1026" i="1"/>
  <c r="AA1026" i="1" s="1"/>
  <c r="J1029" i="1"/>
  <c r="J1031" i="1"/>
  <c r="J1033" i="1"/>
  <c r="AA1033" i="1" s="1"/>
  <c r="J1035" i="1"/>
  <c r="J1037" i="1"/>
  <c r="AA1037" i="1" s="1"/>
  <c r="J1039" i="1"/>
  <c r="J1042" i="1"/>
  <c r="J1045" i="1"/>
  <c r="AA1045" i="1" s="1"/>
  <c r="J1047" i="1"/>
  <c r="J1048" i="1"/>
  <c r="AA1048" i="1" s="1"/>
  <c r="J1050" i="1"/>
  <c r="J1051" i="1"/>
  <c r="AA1051" i="1" s="1"/>
  <c r="J1052" i="1"/>
  <c r="J1054" i="1"/>
  <c r="J1056" i="1"/>
  <c r="AA1056" i="1" s="1"/>
  <c r="J1058" i="1"/>
  <c r="J1060" i="1"/>
  <c r="J1062" i="1"/>
  <c r="AA1062" i="1" s="1"/>
  <c r="J1064" i="1"/>
  <c r="J1066" i="1"/>
  <c r="J1068" i="1"/>
  <c r="J1070" i="1"/>
  <c r="AA1070" i="1" s="1"/>
  <c r="J1072" i="1"/>
  <c r="J1075" i="1"/>
  <c r="AA1075" i="1" s="1"/>
  <c r="J1078" i="1"/>
  <c r="J1080" i="1"/>
  <c r="AA1080" i="1" s="1"/>
  <c r="J1082" i="1"/>
  <c r="J1085" i="1"/>
  <c r="AA1085" i="1" s="1"/>
  <c r="J1090" i="1"/>
  <c r="AA1090" i="1" s="1"/>
  <c r="J1092" i="1"/>
  <c r="AA1092" i="1" s="1"/>
  <c r="J1094" i="1"/>
  <c r="AA1094" i="1" s="1"/>
  <c r="J1096" i="1"/>
  <c r="AA1096" i="1" s="1"/>
  <c r="J1098" i="1"/>
  <c r="AA1098" i="1" s="1"/>
  <c r="J1102" i="1"/>
  <c r="AA1102" i="1" s="1"/>
  <c r="J1104" i="1"/>
  <c r="AA1104" i="1" s="1"/>
  <c r="J1106" i="1"/>
  <c r="AA1106" i="1" s="1"/>
  <c r="J1108" i="1"/>
  <c r="AA1108" i="1" s="1"/>
  <c r="J1111" i="1"/>
  <c r="J1113" i="1"/>
  <c r="AA1113" i="1" s="1"/>
  <c r="J1116" i="1"/>
  <c r="AA1116" i="1" s="1"/>
  <c r="J1118" i="1"/>
  <c r="AA1118" i="1" s="1"/>
  <c r="J1120" i="1"/>
  <c r="AA1120" i="1" s="1"/>
  <c r="J1122" i="1"/>
  <c r="AA1122" i="1" s="1"/>
  <c r="J1124" i="1"/>
  <c r="AA1124" i="1" s="1"/>
  <c r="J1127" i="1"/>
  <c r="J1128" i="1"/>
  <c r="AA1128" i="1" s="1"/>
  <c r="J1129" i="1"/>
  <c r="J1130" i="1"/>
  <c r="AA1130" i="1" s="1"/>
  <c r="J1131" i="1"/>
  <c r="J1132" i="1"/>
  <c r="J1134" i="1"/>
  <c r="AA1134" i="1" s="1"/>
  <c r="J1135" i="1"/>
  <c r="J1136" i="1"/>
  <c r="AA1136" i="1" s="1"/>
  <c r="J1137" i="1"/>
  <c r="J1138" i="1"/>
  <c r="AA1138" i="1" s="1"/>
  <c r="J1139" i="1"/>
  <c r="AA1139" i="1" s="1"/>
  <c r="J1140" i="1"/>
  <c r="AA1140" i="1" s="1"/>
  <c r="J1142" i="1"/>
  <c r="J1145" i="1"/>
  <c r="J1148" i="1"/>
  <c r="J1149" i="1"/>
  <c r="J1150" i="1"/>
  <c r="AA1150" i="1" s="1"/>
  <c r="J1151" i="1"/>
  <c r="J1152" i="1"/>
  <c r="AA1152" i="1" s="1"/>
  <c r="J1153" i="1"/>
  <c r="L1007" i="1"/>
  <c r="L1009" i="1"/>
  <c r="L1012" i="1"/>
  <c r="L1015" i="1"/>
  <c r="L1014" i="1" s="1"/>
  <c r="L1018" i="1"/>
  <c r="L1020" i="1"/>
  <c r="L1022" i="1"/>
  <c r="L1024" i="1"/>
  <c r="L1026" i="1"/>
  <c r="L1029" i="1"/>
  <c r="L1031" i="1"/>
  <c r="L1033" i="1"/>
  <c r="L1035" i="1"/>
  <c r="L1037" i="1"/>
  <c r="L1039" i="1"/>
  <c r="L1042" i="1"/>
  <c r="L1041" i="1" s="1"/>
  <c r="L1045" i="1"/>
  <c r="L1047" i="1"/>
  <c r="L1048" i="1"/>
  <c r="L1050" i="1"/>
  <c r="L1051" i="1"/>
  <c r="L1052" i="1"/>
  <c r="L1054" i="1"/>
  <c r="L1056" i="1"/>
  <c r="L1058" i="1"/>
  <c r="L1060" i="1"/>
  <c r="L1062" i="1"/>
  <c r="L1064" i="1"/>
  <c r="L1066" i="1"/>
  <c r="L1068" i="1"/>
  <c r="L1070" i="1"/>
  <c r="L1072" i="1"/>
  <c r="L1075" i="1"/>
  <c r="L1078" i="1"/>
  <c r="L1080" i="1"/>
  <c r="L1082" i="1"/>
  <c r="L1085" i="1"/>
  <c r="L1090" i="1"/>
  <c r="L1092" i="1"/>
  <c r="L1094" i="1"/>
  <c r="L1096" i="1"/>
  <c r="L1098" i="1"/>
  <c r="L1102" i="1"/>
  <c r="L1104" i="1"/>
  <c r="L1106" i="1"/>
  <c r="L1108" i="1"/>
  <c r="L1111" i="1"/>
  <c r="L1113" i="1"/>
  <c r="L1116" i="1"/>
  <c r="L1118" i="1"/>
  <c r="L1120" i="1"/>
  <c r="L1122" i="1"/>
  <c r="L1124" i="1"/>
  <c r="L1127" i="1"/>
  <c r="L1128" i="1"/>
  <c r="L1129" i="1"/>
  <c r="L1130" i="1"/>
  <c r="L1131" i="1"/>
  <c r="L1132" i="1"/>
  <c r="L1134" i="1"/>
  <c r="L1135" i="1"/>
  <c r="L1136" i="1"/>
  <c r="L1137" i="1"/>
  <c r="L1138" i="1"/>
  <c r="L1139" i="1"/>
  <c r="L1140" i="1"/>
  <c r="L1142" i="1"/>
  <c r="L1141" i="1" s="1"/>
  <c r="L1145" i="1"/>
  <c r="L1144" i="1" s="1"/>
  <c r="L1148" i="1"/>
  <c r="L1149" i="1"/>
  <c r="L1150" i="1"/>
  <c r="L1151" i="1"/>
  <c r="L1152" i="1"/>
  <c r="L1153" i="1"/>
  <c r="N1007" i="1"/>
  <c r="N1009" i="1"/>
  <c r="S1006" i="1"/>
  <c r="U1006" i="1"/>
  <c r="W1006" i="1"/>
  <c r="Y1007" i="1"/>
  <c r="Y1009" i="1"/>
  <c r="Z1007" i="1"/>
  <c r="Z1009" i="1"/>
  <c r="AE1007" i="1"/>
  <c r="AM1007" i="1" s="1"/>
  <c r="AE1009" i="1"/>
  <c r="AM1009" i="1" s="1"/>
  <c r="N1012" i="1"/>
  <c r="S1011" i="1"/>
  <c r="U1011" i="1"/>
  <c r="W1011" i="1"/>
  <c r="Y1012" i="1"/>
  <c r="Z1012" i="1"/>
  <c r="AE1012" i="1"/>
  <c r="AM1012" i="1" s="1"/>
  <c r="N1015" i="1"/>
  <c r="O1014" i="1" s="1"/>
  <c r="S1014" i="1"/>
  <c r="U1014" i="1"/>
  <c r="W1014" i="1"/>
  <c r="Y1015" i="1"/>
  <c r="AH1014" i="1" s="1"/>
  <c r="Z1015" i="1"/>
  <c r="AI1014" i="1" s="1"/>
  <c r="AE1015" i="1"/>
  <c r="AM1015" i="1" s="1"/>
  <c r="N1018" i="1"/>
  <c r="N1020" i="1"/>
  <c r="N1022" i="1"/>
  <c r="N1024" i="1"/>
  <c r="N1026" i="1"/>
  <c r="S1017" i="1"/>
  <c r="U1017" i="1"/>
  <c r="W1017" i="1"/>
  <c r="Y1018" i="1"/>
  <c r="Y1020" i="1"/>
  <c r="Y1022" i="1"/>
  <c r="Y1024" i="1"/>
  <c r="Y1026" i="1"/>
  <c r="Z1018" i="1"/>
  <c r="Z1020" i="1"/>
  <c r="Z1022" i="1"/>
  <c r="Z1024" i="1"/>
  <c r="Z1026" i="1"/>
  <c r="AE1018" i="1"/>
  <c r="AM1018" i="1" s="1"/>
  <c r="AE1020" i="1"/>
  <c r="AM1020" i="1" s="1"/>
  <c r="AE1022" i="1"/>
  <c r="AM1022" i="1" s="1"/>
  <c r="AE1024" i="1"/>
  <c r="AM1024" i="1" s="1"/>
  <c r="AE1026" i="1"/>
  <c r="AM1026" i="1" s="1"/>
  <c r="N1029" i="1"/>
  <c r="N1031" i="1"/>
  <c r="N1033" i="1"/>
  <c r="N1035" i="1"/>
  <c r="N1037" i="1"/>
  <c r="Q1028" i="1"/>
  <c r="U1028" i="1"/>
  <c r="W1028" i="1"/>
  <c r="Y1029" i="1"/>
  <c r="Y1031" i="1"/>
  <c r="Y1033" i="1"/>
  <c r="Y1035" i="1"/>
  <c r="Y1037" i="1"/>
  <c r="Y1039" i="1"/>
  <c r="Z1029" i="1"/>
  <c r="Z1031" i="1"/>
  <c r="Z1033" i="1"/>
  <c r="Z1035" i="1"/>
  <c r="Z1037" i="1"/>
  <c r="Z1039" i="1"/>
  <c r="AE1029" i="1"/>
  <c r="AM1029" i="1" s="1"/>
  <c r="AE1031" i="1"/>
  <c r="AM1031" i="1" s="1"/>
  <c r="AE1033" i="1"/>
  <c r="AM1033" i="1" s="1"/>
  <c r="AE1035" i="1"/>
  <c r="AM1035" i="1" s="1"/>
  <c r="AE1037" i="1"/>
  <c r="AM1037" i="1" s="1"/>
  <c r="AE1039" i="1"/>
  <c r="AM1039" i="1" s="1"/>
  <c r="N1042" i="1"/>
  <c r="O1041" i="1" s="1"/>
  <c r="Q1041" i="1"/>
  <c r="U1041" i="1"/>
  <c r="W1041" i="1"/>
  <c r="Y1042" i="1"/>
  <c r="AH1041" i="1" s="1"/>
  <c r="Z1042" i="1"/>
  <c r="AI1041" i="1" s="1"/>
  <c r="AE1042" i="1"/>
  <c r="AM1042" i="1" s="1"/>
  <c r="N1045" i="1"/>
  <c r="N1047" i="1"/>
  <c r="N1048" i="1"/>
  <c r="N1050" i="1"/>
  <c r="N1051" i="1"/>
  <c r="N1052" i="1"/>
  <c r="N1054" i="1"/>
  <c r="N1056" i="1"/>
  <c r="N1058" i="1"/>
  <c r="N1060" i="1"/>
  <c r="N1062" i="1"/>
  <c r="N1064" i="1"/>
  <c r="N1066" i="1"/>
  <c r="N1068" i="1"/>
  <c r="N1070" i="1"/>
  <c r="Q1044" i="1"/>
  <c r="U1044" i="1"/>
  <c r="W1044" i="1"/>
  <c r="Y1045" i="1"/>
  <c r="Y1047" i="1"/>
  <c r="Y1048" i="1"/>
  <c r="Y1050" i="1"/>
  <c r="Y1051" i="1"/>
  <c r="Y1052" i="1"/>
  <c r="Y1054" i="1"/>
  <c r="Y1056" i="1"/>
  <c r="Y1058" i="1"/>
  <c r="Y1060" i="1"/>
  <c r="Y1062" i="1"/>
  <c r="Y1064" i="1"/>
  <c r="Y1066" i="1"/>
  <c r="Y1068" i="1"/>
  <c r="Y1070" i="1"/>
  <c r="Y1072" i="1"/>
  <c r="Z1045" i="1"/>
  <c r="Z1047" i="1"/>
  <c r="Z1048" i="1"/>
  <c r="Z1050" i="1"/>
  <c r="Z1051" i="1"/>
  <c r="Z1052" i="1"/>
  <c r="Z1054" i="1"/>
  <c r="Z1056" i="1"/>
  <c r="Z1058" i="1"/>
  <c r="Z1060" i="1"/>
  <c r="Z1062" i="1"/>
  <c r="Z1064" i="1"/>
  <c r="Z1066" i="1"/>
  <c r="Z1068" i="1"/>
  <c r="Z1070" i="1"/>
  <c r="Z1072" i="1"/>
  <c r="AE1045" i="1"/>
  <c r="AM1045" i="1" s="1"/>
  <c r="AE1047" i="1"/>
  <c r="AM1047" i="1" s="1"/>
  <c r="AE1048" i="1"/>
  <c r="AM1048" i="1" s="1"/>
  <c r="AE1050" i="1"/>
  <c r="AM1050" i="1" s="1"/>
  <c r="AE1051" i="1"/>
  <c r="AM1051" i="1" s="1"/>
  <c r="AE1052" i="1"/>
  <c r="AM1052" i="1" s="1"/>
  <c r="AE1054" i="1"/>
  <c r="AM1054" i="1" s="1"/>
  <c r="AE1056" i="1"/>
  <c r="AM1056" i="1" s="1"/>
  <c r="AE1058" i="1"/>
  <c r="AM1058" i="1" s="1"/>
  <c r="AE1060" i="1"/>
  <c r="AM1060" i="1" s="1"/>
  <c r="AE1062" i="1"/>
  <c r="AM1062" i="1" s="1"/>
  <c r="AE1064" i="1"/>
  <c r="AM1064" i="1" s="1"/>
  <c r="AE1066" i="1"/>
  <c r="AM1066" i="1" s="1"/>
  <c r="AE1068" i="1"/>
  <c r="AM1068" i="1" s="1"/>
  <c r="AE1070" i="1"/>
  <c r="AM1070" i="1" s="1"/>
  <c r="AE1072" i="1"/>
  <c r="AM1072" i="1" s="1"/>
  <c r="N1075" i="1"/>
  <c r="N1078" i="1"/>
  <c r="N1080" i="1"/>
  <c r="Q1074" i="1"/>
  <c r="U1074" i="1"/>
  <c r="W1074" i="1"/>
  <c r="Y1075" i="1"/>
  <c r="Y1078" i="1"/>
  <c r="Y1080" i="1"/>
  <c r="Y1082" i="1"/>
  <c r="Z1075" i="1"/>
  <c r="Z1078" i="1"/>
  <c r="Z1080" i="1"/>
  <c r="Z1082" i="1"/>
  <c r="AE1075" i="1"/>
  <c r="AM1075" i="1" s="1"/>
  <c r="AE1078" i="1"/>
  <c r="AM1078" i="1" s="1"/>
  <c r="AE1080" i="1"/>
  <c r="AM1080" i="1" s="1"/>
  <c r="AE1082" i="1"/>
  <c r="AM1082" i="1" s="1"/>
  <c r="N1085" i="1"/>
  <c r="N1090" i="1"/>
  <c r="N1092" i="1"/>
  <c r="N1094" i="1"/>
  <c r="N1096" i="1"/>
  <c r="N1098" i="1"/>
  <c r="N1102" i="1"/>
  <c r="N1104" i="1"/>
  <c r="N1106" i="1"/>
  <c r="Q1084" i="1"/>
  <c r="U1084" i="1"/>
  <c r="W1084" i="1"/>
  <c r="Y1085" i="1"/>
  <c r="Y1090" i="1"/>
  <c r="Y1092" i="1"/>
  <c r="Y1094" i="1"/>
  <c r="Y1096" i="1"/>
  <c r="Y1098" i="1"/>
  <c r="Y1102" i="1"/>
  <c r="Y1104" i="1"/>
  <c r="Y1106" i="1"/>
  <c r="Y1108" i="1"/>
  <c r="Z1085" i="1"/>
  <c r="Z1090" i="1"/>
  <c r="Z1092" i="1"/>
  <c r="Z1094" i="1"/>
  <c r="Z1096" i="1"/>
  <c r="Z1098" i="1"/>
  <c r="Z1102" i="1"/>
  <c r="Z1104" i="1"/>
  <c r="Z1106" i="1"/>
  <c r="Z1108" i="1"/>
  <c r="AE1085" i="1"/>
  <c r="AM1085" i="1" s="1"/>
  <c r="AE1090" i="1"/>
  <c r="AM1090" i="1" s="1"/>
  <c r="AE1092" i="1"/>
  <c r="AM1092" i="1" s="1"/>
  <c r="AE1094" i="1"/>
  <c r="AM1094" i="1" s="1"/>
  <c r="AE1096" i="1"/>
  <c r="AM1096" i="1" s="1"/>
  <c r="AE1098" i="1"/>
  <c r="AM1098" i="1" s="1"/>
  <c r="AE1102" i="1"/>
  <c r="AM1102" i="1" s="1"/>
  <c r="AE1104" i="1"/>
  <c r="AM1104" i="1" s="1"/>
  <c r="AE1106" i="1"/>
  <c r="AM1106" i="1" s="1"/>
  <c r="AE1108" i="1"/>
  <c r="AM1108" i="1" s="1"/>
  <c r="N1111" i="1"/>
  <c r="N1113" i="1"/>
  <c r="Q1110" i="1"/>
  <c r="U1110" i="1"/>
  <c r="W1110" i="1"/>
  <c r="Y1111" i="1"/>
  <c r="Y1113" i="1"/>
  <c r="Z1111" i="1"/>
  <c r="Z1113" i="1"/>
  <c r="AE1111" i="1"/>
  <c r="AM1111" i="1" s="1"/>
  <c r="AE1113" i="1"/>
  <c r="AM1113" i="1" s="1"/>
  <c r="N1116" i="1"/>
  <c r="N1118" i="1"/>
  <c r="N1120" i="1"/>
  <c r="N1122" i="1"/>
  <c r="N1124" i="1"/>
  <c r="S1115" i="1"/>
  <c r="U1115" i="1"/>
  <c r="W1115" i="1"/>
  <c r="Y1116" i="1"/>
  <c r="Y1118" i="1"/>
  <c r="Y1120" i="1"/>
  <c r="Y1122" i="1"/>
  <c r="Y1124" i="1"/>
  <c r="Z1116" i="1"/>
  <c r="Z1118" i="1"/>
  <c r="Z1120" i="1"/>
  <c r="Z1122" i="1"/>
  <c r="Z1124" i="1"/>
  <c r="AE1116" i="1"/>
  <c r="AM1116" i="1" s="1"/>
  <c r="AE1118" i="1"/>
  <c r="AM1118" i="1" s="1"/>
  <c r="AE1120" i="1"/>
  <c r="AM1120" i="1" s="1"/>
  <c r="AE1122" i="1"/>
  <c r="AM1122" i="1" s="1"/>
  <c r="AE1124" i="1"/>
  <c r="AM1124" i="1" s="1"/>
  <c r="N1127" i="1"/>
  <c r="N1128" i="1"/>
  <c r="N1129" i="1"/>
  <c r="N1130" i="1"/>
  <c r="N1131" i="1"/>
  <c r="N1132" i="1"/>
  <c r="S1126" i="1"/>
  <c r="U1126" i="1"/>
  <c r="W1126" i="1"/>
  <c r="Y1127" i="1"/>
  <c r="Y1128" i="1"/>
  <c r="Y1129" i="1"/>
  <c r="Y1130" i="1"/>
  <c r="Y1131" i="1"/>
  <c r="Y1132" i="1"/>
  <c r="Z1127" i="1"/>
  <c r="Z1128" i="1"/>
  <c r="Z1129" i="1"/>
  <c r="Z1130" i="1"/>
  <c r="Z1131" i="1"/>
  <c r="Z1132" i="1"/>
  <c r="AE1127" i="1"/>
  <c r="AM1127" i="1" s="1"/>
  <c r="AE1128" i="1"/>
  <c r="AM1128" i="1" s="1"/>
  <c r="AE1129" i="1"/>
  <c r="AM1129" i="1" s="1"/>
  <c r="AE1130" i="1"/>
  <c r="AM1130" i="1" s="1"/>
  <c r="AE1131" i="1"/>
  <c r="AM1131" i="1" s="1"/>
  <c r="AE1132" i="1"/>
  <c r="AM1132" i="1" s="1"/>
  <c r="N1134" i="1"/>
  <c r="N1135" i="1"/>
  <c r="N1136" i="1"/>
  <c r="N1137" i="1"/>
  <c r="N1138" i="1"/>
  <c r="N1139" i="1"/>
  <c r="N1140" i="1"/>
  <c r="S1133" i="1"/>
  <c r="U1133" i="1"/>
  <c r="W1133" i="1"/>
  <c r="Y1134" i="1"/>
  <c r="Y1135" i="1"/>
  <c r="Y1136" i="1"/>
  <c r="Y1137" i="1"/>
  <c r="Y1138" i="1"/>
  <c r="Y1139" i="1"/>
  <c r="Y1140" i="1"/>
  <c r="Z1134" i="1"/>
  <c r="Z1135" i="1"/>
  <c r="Z1136" i="1"/>
  <c r="Z1137" i="1"/>
  <c r="Z1138" i="1"/>
  <c r="Z1139" i="1"/>
  <c r="Z1140" i="1"/>
  <c r="AE1134" i="1"/>
  <c r="AM1134" i="1" s="1"/>
  <c r="AE1135" i="1"/>
  <c r="AM1135" i="1" s="1"/>
  <c r="AE1136" i="1"/>
  <c r="AM1136" i="1" s="1"/>
  <c r="AE1137" i="1"/>
  <c r="AM1137" i="1" s="1"/>
  <c r="AE1138" i="1"/>
  <c r="AM1138" i="1" s="1"/>
  <c r="AE1139" i="1"/>
  <c r="AM1139" i="1" s="1"/>
  <c r="AE1140" i="1"/>
  <c r="AM1140" i="1" s="1"/>
  <c r="Q1141" i="1"/>
  <c r="S1141" i="1"/>
  <c r="U1141" i="1"/>
  <c r="W1141" i="1"/>
  <c r="Y1142" i="1"/>
  <c r="AH1141" i="1" s="1"/>
  <c r="Z1142" i="1"/>
  <c r="AI1141" i="1" s="1"/>
  <c r="AE1142" i="1"/>
  <c r="AM1142" i="1" s="1"/>
  <c r="N1145" i="1"/>
  <c r="O1144" i="1" s="1"/>
  <c r="T1144" i="1" s="1"/>
  <c r="Q1144" i="1"/>
  <c r="S1144" i="1"/>
  <c r="W1144" i="1"/>
  <c r="Y1145" i="1"/>
  <c r="AH1144" i="1" s="1"/>
  <c r="Z1145" i="1"/>
  <c r="AI1144" i="1" s="1"/>
  <c r="AE1145" i="1"/>
  <c r="AM1145" i="1" s="1"/>
  <c r="Q1147" i="1"/>
  <c r="S1147" i="1"/>
  <c r="U1147" i="1"/>
  <c r="W1147" i="1"/>
  <c r="Y1148" i="1"/>
  <c r="Y1149" i="1"/>
  <c r="Y1150" i="1"/>
  <c r="Y1151" i="1"/>
  <c r="Y1152" i="1"/>
  <c r="Y1153" i="1"/>
  <c r="Z1148" i="1"/>
  <c r="Z1149" i="1"/>
  <c r="Z1150" i="1"/>
  <c r="Z1151" i="1"/>
  <c r="Z1152" i="1"/>
  <c r="Z1153" i="1"/>
  <c r="AE1148" i="1"/>
  <c r="AM1148" i="1" s="1"/>
  <c r="AE1149" i="1"/>
  <c r="AM1149" i="1" s="1"/>
  <c r="AE1150" i="1"/>
  <c r="AM1150" i="1" s="1"/>
  <c r="AE1151" i="1"/>
  <c r="AM1151" i="1" s="1"/>
  <c r="AE1152" i="1"/>
  <c r="AM1152" i="1" s="1"/>
  <c r="AE1153" i="1"/>
  <c r="AM1153" i="1" s="1"/>
  <c r="AD1156" i="1"/>
  <c r="H1156" i="1" s="1"/>
  <c r="AD1158" i="1"/>
  <c r="H1158" i="1" s="1"/>
  <c r="AD1161" i="1"/>
  <c r="H1161" i="1" s="1"/>
  <c r="AD1164" i="1"/>
  <c r="H1164" i="1" s="1"/>
  <c r="AD1167" i="1"/>
  <c r="H1167" i="1" s="1"/>
  <c r="AD1169" i="1"/>
  <c r="AD1171" i="1"/>
  <c r="H1171" i="1" s="1"/>
  <c r="AD1173" i="1"/>
  <c r="AD1175" i="1"/>
  <c r="H1175" i="1" s="1"/>
  <c r="AD1178" i="1"/>
  <c r="H1178" i="1" s="1"/>
  <c r="AD1180" i="1"/>
  <c r="H1180" i="1" s="1"/>
  <c r="AD1182" i="1"/>
  <c r="H1182" i="1" s="1"/>
  <c r="AD1184" i="1"/>
  <c r="AD1186" i="1"/>
  <c r="H1186" i="1" s="1"/>
  <c r="AD1188" i="1"/>
  <c r="AD1191" i="1"/>
  <c r="H1191" i="1" s="1"/>
  <c r="H1190" i="1" s="1"/>
  <c r="AD1194" i="1"/>
  <c r="H1194" i="1" s="1"/>
  <c r="AD1196" i="1"/>
  <c r="AD1197" i="1"/>
  <c r="H1197" i="1" s="1"/>
  <c r="AD1199" i="1"/>
  <c r="H1199" i="1" s="1"/>
  <c r="AD1200" i="1"/>
  <c r="H1200" i="1" s="1"/>
  <c r="AD1201" i="1"/>
  <c r="H1201" i="1" s="1"/>
  <c r="AD1203" i="1"/>
  <c r="H1203" i="1" s="1"/>
  <c r="AD1205" i="1"/>
  <c r="H1205" i="1" s="1"/>
  <c r="AD1207" i="1"/>
  <c r="H1207" i="1" s="1"/>
  <c r="AD1209" i="1"/>
  <c r="H1209" i="1" s="1"/>
  <c r="AD1211" i="1"/>
  <c r="H1211" i="1" s="1"/>
  <c r="AD1213" i="1"/>
  <c r="H1213" i="1" s="1"/>
  <c r="AD1215" i="1"/>
  <c r="H1215" i="1" s="1"/>
  <c r="AD1217" i="1"/>
  <c r="H1217" i="1" s="1"/>
  <c r="AD1219" i="1"/>
  <c r="H1219" i="1" s="1"/>
  <c r="AD1221" i="1"/>
  <c r="H1221" i="1" s="1"/>
  <c r="AD1224" i="1"/>
  <c r="H1224" i="1" s="1"/>
  <c r="AD1227" i="1"/>
  <c r="H1227" i="1" s="1"/>
  <c r="AD1229" i="1"/>
  <c r="H1229" i="1" s="1"/>
  <c r="AD1231" i="1"/>
  <c r="H1231" i="1" s="1"/>
  <c r="AD1234" i="1"/>
  <c r="AD1238" i="1"/>
  <c r="H1238" i="1" s="1"/>
  <c r="AD1240" i="1"/>
  <c r="H1240" i="1" s="1"/>
  <c r="AD1242" i="1"/>
  <c r="AD1244" i="1"/>
  <c r="H1244" i="1" s="1"/>
  <c r="AD1246" i="1"/>
  <c r="H1246" i="1" s="1"/>
  <c r="AD1250" i="1"/>
  <c r="AD1252" i="1"/>
  <c r="AD1254" i="1"/>
  <c r="H1254" i="1" s="1"/>
  <c r="AD1256" i="1"/>
  <c r="H1256" i="1" s="1"/>
  <c r="AD1259" i="1"/>
  <c r="H1259" i="1" s="1"/>
  <c r="AD1261" i="1"/>
  <c r="AD1264" i="1"/>
  <c r="AD1266" i="1"/>
  <c r="H1266" i="1" s="1"/>
  <c r="AD1268" i="1"/>
  <c r="AD1270" i="1"/>
  <c r="H1270" i="1" s="1"/>
  <c r="AD1272" i="1"/>
  <c r="AD1275" i="1"/>
  <c r="H1275" i="1" s="1"/>
  <c r="AD1276" i="1"/>
  <c r="H1276" i="1" s="1"/>
  <c r="AD1277" i="1"/>
  <c r="H1277" i="1" s="1"/>
  <c r="AD1278" i="1"/>
  <c r="H1278" i="1" s="1"/>
  <c r="AD1279" i="1"/>
  <c r="H1279" i="1" s="1"/>
  <c r="AD1280" i="1"/>
  <c r="H1280" i="1" s="1"/>
  <c r="AD1282" i="1"/>
  <c r="H1282" i="1" s="1"/>
  <c r="AD1283" i="1"/>
  <c r="H1283" i="1" s="1"/>
  <c r="AD1284" i="1"/>
  <c r="H1284" i="1" s="1"/>
  <c r="AD1285" i="1"/>
  <c r="H1285" i="1" s="1"/>
  <c r="AD1286" i="1"/>
  <c r="AD1287" i="1"/>
  <c r="H1287" i="1" s="1"/>
  <c r="AD1288" i="1"/>
  <c r="AD1290" i="1"/>
  <c r="H1290" i="1" s="1"/>
  <c r="H1289" i="1" s="1"/>
  <c r="AD1293" i="1"/>
  <c r="H1293" i="1" s="1"/>
  <c r="H1292" i="1" s="1"/>
  <c r="AD1296" i="1"/>
  <c r="AD1297" i="1"/>
  <c r="H1297" i="1" s="1"/>
  <c r="AD1298" i="1"/>
  <c r="H1298" i="1" s="1"/>
  <c r="AD1299" i="1"/>
  <c r="H1299" i="1" s="1"/>
  <c r="AD1300" i="1"/>
  <c r="H1300" i="1" s="1"/>
  <c r="AD1301" i="1"/>
  <c r="H1301" i="1" s="1"/>
  <c r="J1156" i="1"/>
  <c r="AA1156" i="1" s="1"/>
  <c r="J1158" i="1"/>
  <c r="AA1158" i="1" s="1"/>
  <c r="J1161" i="1"/>
  <c r="J1164" i="1"/>
  <c r="AA1164" i="1" s="1"/>
  <c r="AJ1163" i="1" s="1"/>
  <c r="J1167" i="1"/>
  <c r="J1169" i="1"/>
  <c r="AA1169" i="1" s="1"/>
  <c r="J1171" i="1"/>
  <c r="AA1171" i="1" s="1"/>
  <c r="J1173" i="1"/>
  <c r="J1175" i="1"/>
  <c r="AA1175" i="1" s="1"/>
  <c r="J1178" i="1"/>
  <c r="AA1178" i="1" s="1"/>
  <c r="J1180" i="1"/>
  <c r="AA1180" i="1" s="1"/>
  <c r="J1182" i="1"/>
  <c r="J1184" i="1"/>
  <c r="J1186" i="1"/>
  <c r="AA1186" i="1" s="1"/>
  <c r="J1188" i="1"/>
  <c r="AA1188" i="1" s="1"/>
  <c r="J1191" i="1"/>
  <c r="J1194" i="1"/>
  <c r="AA1194" i="1" s="1"/>
  <c r="J1196" i="1"/>
  <c r="AA1196" i="1" s="1"/>
  <c r="J1197" i="1"/>
  <c r="AA1197" i="1" s="1"/>
  <c r="J1199" i="1"/>
  <c r="J1200" i="1"/>
  <c r="J1201" i="1"/>
  <c r="AA1201" i="1" s="1"/>
  <c r="J1203" i="1"/>
  <c r="AA1203" i="1" s="1"/>
  <c r="J1205" i="1"/>
  <c r="AA1205" i="1" s="1"/>
  <c r="J1207" i="1"/>
  <c r="J1209" i="1"/>
  <c r="AA1209" i="1" s="1"/>
  <c r="J1211" i="1"/>
  <c r="AA1211" i="1" s="1"/>
  <c r="J1213" i="1"/>
  <c r="J1215" i="1"/>
  <c r="AA1215" i="1" s="1"/>
  <c r="J1217" i="1"/>
  <c r="AA1217" i="1" s="1"/>
  <c r="J1219" i="1"/>
  <c r="AA1219" i="1" s="1"/>
  <c r="J1221" i="1"/>
  <c r="AA1221" i="1" s="1"/>
  <c r="J1224" i="1"/>
  <c r="AA1224" i="1" s="1"/>
  <c r="J1227" i="1"/>
  <c r="J1229" i="1"/>
  <c r="AA1229" i="1" s="1"/>
  <c r="J1231" i="1"/>
  <c r="AA1231" i="1" s="1"/>
  <c r="J1234" i="1"/>
  <c r="J1238" i="1"/>
  <c r="J1240" i="1"/>
  <c r="AA1240" i="1" s="1"/>
  <c r="J1242" i="1"/>
  <c r="AA1242" i="1" s="1"/>
  <c r="J1244" i="1"/>
  <c r="J1246" i="1"/>
  <c r="J1250" i="1"/>
  <c r="J1252" i="1"/>
  <c r="AA1252" i="1" s="1"/>
  <c r="J1254" i="1"/>
  <c r="J1256" i="1"/>
  <c r="J1259" i="1"/>
  <c r="AA1259" i="1" s="1"/>
  <c r="J1261" i="1"/>
  <c r="AA1261" i="1" s="1"/>
  <c r="J1264" i="1"/>
  <c r="J1266" i="1"/>
  <c r="AA1266" i="1" s="1"/>
  <c r="J1268" i="1"/>
  <c r="AA1268" i="1" s="1"/>
  <c r="J1270" i="1"/>
  <c r="J1272" i="1"/>
  <c r="J1275" i="1"/>
  <c r="AA1275" i="1" s="1"/>
  <c r="J1276" i="1"/>
  <c r="AA1276" i="1" s="1"/>
  <c r="J1277" i="1"/>
  <c r="AA1277" i="1" s="1"/>
  <c r="J1278" i="1"/>
  <c r="AA1278" i="1" s="1"/>
  <c r="J1279" i="1"/>
  <c r="AA1279" i="1" s="1"/>
  <c r="J1280" i="1"/>
  <c r="AA1280" i="1" s="1"/>
  <c r="J1282" i="1"/>
  <c r="J1283" i="1"/>
  <c r="AA1283" i="1" s="1"/>
  <c r="J1284" i="1"/>
  <c r="AA1284" i="1" s="1"/>
  <c r="J1285" i="1"/>
  <c r="AA1285" i="1" s="1"/>
  <c r="J1286" i="1"/>
  <c r="J1287" i="1"/>
  <c r="J1288" i="1"/>
  <c r="AA1288" i="1" s="1"/>
  <c r="J1290" i="1"/>
  <c r="AA1290" i="1" s="1"/>
  <c r="AJ1289" i="1" s="1"/>
  <c r="J1293" i="1"/>
  <c r="J1296" i="1"/>
  <c r="AA1296" i="1" s="1"/>
  <c r="J1297" i="1"/>
  <c r="AA1297" i="1" s="1"/>
  <c r="J1298" i="1"/>
  <c r="J1299" i="1"/>
  <c r="AA1299" i="1" s="1"/>
  <c r="J1300" i="1"/>
  <c r="AA1300" i="1" s="1"/>
  <c r="J1301" i="1"/>
  <c r="AA1301" i="1" s="1"/>
  <c r="L1156" i="1"/>
  <c r="L1158" i="1"/>
  <c r="L1161" i="1"/>
  <c r="L1164" i="1"/>
  <c r="L1163" i="1" s="1"/>
  <c r="L1167" i="1"/>
  <c r="L1169" i="1"/>
  <c r="L1171" i="1"/>
  <c r="L1173" i="1"/>
  <c r="L1175" i="1"/>
  <c r="L1178" i="1"/>
  <c r="L1180" i="1"/>
  <c r="L1182" i="1"/>
  <c r="L1184" i="1"/>
  <c r="L1186" i="1"/>
  <c r="L1188" i="1"/>
  <c r="L1191" i="1"/>
  <c r="L1190" i="1" s="1"/>
  <c r="L1194" i="1"/>
  <c r="L1196" i="1"/>
  <c r="L1197" i="1"/>
  <c r="L1199" i="1"/>
  <c r="L1200" i="1"/>
  <c r="L1201" i="1"/>
  <c r="L1203" i="1"/>
  <c r="L1205" i="1"/>
  <c r="L1207" i="1"/>
  <c r="L1209" i="1"/>
  <c r="L1211" i="1"/>
  <c r="L1213" i="1"/>
  <c r="L1215" i="1"/>
  <c r="L1217" i="1"/>
  <c r="L1219" i="1"/>
  <c r="L1221" i="1"/>
  <c r="L1224" i="1"/>
  <c r="L1227" i="1"/>
  <c r="L1229" i="1"/>
  <c r="L1231" i="1"/>
  <c r="L1234" i="1"/>
  <c r="L1238" i="1"/>
  <c r="L1240" i="1"/>
  <c r="L1242" i="1"/>
  <c r="L1244" i="1"/>
  <c r="L1246" i="1"/>
  <c r="L1250" i="1"/>
  <c r="L1252" i="1"/>
  <c r="L1254" i="1"/>
  <c r="L1256" i="1"/>
  <c r="L1259" i="1"/>
  <c r="L1261" i="1"/>
  <c r="L1264" i="1"/>
  <c r="L1266" i="1"/>
  <c r="L1268" i="1"/>
  <c r="L1270" i="1"/>
  <c r="L1272" i="1"/>
  <c r="L1275" i="1"/>
  <c r="L1276" i="1"/>
  <c r="L1277" i="1"/>
  <c r="L1278" i="1"/>
  <c r="L1279" i="1"/>
  <c r="L1280" i="1"/>
  <c r="L1282" i="1"/>
  <c r="L1283" i="1"/>
  <c r="L1284" i="1"/>
  <c r="L1285" i="1"/>
  <c r="L1286" i="1"/>
  <c r="L1287" i="1"/>
  <c r="L1288" i="1"/>
  <c r="L1290" i="1"/>
  <c r="L1289" i="1" s="1"/>
  <c r="L1293" i="1"/>
  <c r="L1292" i="1" s="1"/>
  <c r="L1296" i="1"/>
  <c r="L1297" i="1"/>
  <c r="L1298" i="1"/>
  <c r="L1299" i="1"/>
  <c r="L1300" i="1"/>
  <c r="L1301" i="1"/>
  <c r="N1156" i="1"/>
  <c r="N1158" i="1"/>
  <c r="S1155" i="1"/>
  <c r="U1155" i="1"/>
  <c r="W1155" i="1"/>
  <c r="Y1156" i="1"/>
  <c r="Y1158" i="1"/>
  <c r="Z1156" i="1"/>
  <c r="Z1158" i="1"/>
  <c r="AE1156" i="1"/>
  <c r="AM1156" i="1" s="1"/>
  <c r="AE1158" i="1"/>
  <c r="AM1158" i="1" s="1"/>
  <c r="N1161" i="1"/>
  <c r="S1160" i="1"/>
  <c r="U1160" i="1"/>
  <c r="W1160" i="1"/>
  <c r="Y1161" i="1"/>
  <c r="Z1161" i="1"/>
  <c r="AE1161" i="1"/>
  <c r="AM1161" i="1" s="1"/>
  <c r="N1164" i="1"/>
  <c r="O1163" i="1" s="1"/>
  <c r="S1163" i="1"/>
  <c r="T1163" i="1"/>
  <c r="U1163" i="1"/>
  <c r="W1163" i="1"/>
  <c r="Y1164" i="1"/>
  <c r="AH1163" i="1" s="1"/>
  <c r="Z1164" i="1"/>
  <c r="AI1163" i="1" s="1"/>
  <c r="AE1164" i="1"/>
  <c r="AM1164" i="1" s="1"/>
  <c r="N1167" i="1"/>
  <c r="N1169" i="1"/>
  <c r="N1171" i="1"/>
  <c r="N1173" i="1"/>
  <c r="N1175" i="1"/>
  <c r="S1166" i="1"/>
  <c r="U1166" i="1"/>
  <c r="W1166" i="1"/>
  <c r="Y1167" i="1"/>
  <c r="Y1169" i="1"/>
  <c r="Y1171" i="1"/>
  <c r="Y1173" i="1"/>
  <c r="Y1175" i="1"/>
  <c r="Z1167" i="1"/>
  <c r="Z1169" i="1"/>
  <c r="Z1171" i="1"/>
  <c r="Z1173" i="1"/>
  <c r="Z1175" i="1"/>
  <c r="AE1167" i="1"/>
  <c r="AM1167" i="1" s="1"/>
  <c r="AE1169" i="1"/>
  <c r="AM1169" i="1" s="1"/>
  <c r="AE1171" i="1"/>
  <c r="AM1171" i="1" s="1"/>
  <c r="AE1173" i="1"/>
  <c r="AM1173" i="1" s="1"/>
  <c r="AE1175" i="1"/>
  <c r="AM1175" i="1" s="1"/>
  <c r="N1178" i="1"/>
  <c r="N1180" i="1"/>
  <c r="N1182" i="1"/>
  <c r="N1184" i="1"/>
  <c r="N1186" i="1"/>
  <c r="Q1177" i="1"/>
  <c r="U1177" i="1"/>
  <c r="W1177" i="1"/>
  <c r="Y1178" i="1"/>
  <c r="Y1180" i="1"/>
  <c r="Y1182" i="1"/>
  <c r="Y1184" i="1"/>
  <c r="Y1186" i="1"/>
  <c r="Y1188" i="1"/>
  <c r="Z1178" i="1"/>
  <c r="Z1180" i="1"/>
  <c r="Z1182" i="1"/>
  <c r="Z1184" i="1"/>
  <c r="Z1186" i="1"/>
  <c r="Z1188" i="1"/>
  <c r="AE1178" i="1"/>
  <c r="AM1178" i="1" s="1"/>
  <c r="AE1180" i="1"/>
  <c r="AM1180" i="1" s="1"/>
  <c r="AE1182" i="1"/>
  <c r="AM1182" i="1" s="1"/>
  <c r="AE1184" i="1"/>
  <c r="AM1184" i="1" s="1"/>
  <c r="AE1186" i="1"/>
  <c r="AM1186" i="1" s="1"/>
  <c r="AE1188" i="1"/>
  <c r="AM1188" i="1" s="1"/>
  <c r="N1191" i="1"/>
  <c r="O1190" i="1" s="1"/>
  <c r="Q1190" i="1"/>
  <c r="U1190" i="1"/>
  <c r="W1190" i="1"/>
  <c r="Y1191" i="1"/>
  <c r="AH1190" i="1" s="1"/>
  <c r="Z1191" i="1"/>
  <c r="AI1190" i="1" s="1"/>
  <c r="AE1191" i="1"/>
  <c r="AM1191" i="1" s="1"/>
  <c r="N1194" i="1"/>
  <c r="N1196" i="1"/>
  <c r="N1197" i="1"/>
  <c r="N1199" i="1"/>
  <c r="N1200" i="1"/>
  <c r="N1201" i="1"/>
  <c r="N1203" i="1"/>
  <c r="N1205" i="1"/>
  <c r="N1207" i="1"/>
  <c r="N1209" i="1"/>
  <c r="N1211" i="1"/>
  <c r="N1213" i="1"/>
  <c r="N1215" i="1"/>
  <c r="N1217" i="1"/>
  <c r="N1219" i="1"/>
  <c r="Q1193" i="1"/>
  <c r="U1193" i="1"/>
  <c r="W1193" i="1"/>
  <c r="Y1194" i="1"/>
  <c r="Y1196" i="1"/>
  <c r="Y1197" i="1"/>
  <c r="Y1199" i="1"/>
  <c r="Y1200" i="1"/>
  <c r="Y1201" i="1"/>
  <c r="Y1203" i="1"/>
  <c r="Y1205" i="1"/>
  <c r="Y1207" i="1"/>
  <c r="Y1209" i="1"/>
  <c r="Y1211" i="1"/>
  <c r="Y1213" i="1"/>
  <c r="Y1215" i="1"/>
  <c r="Y1217" i="1"/>
  <c r="Y1219" i="1"/>
  <c r="Y1221" i="1"/>
  <c r="Z1194" i="1"/>
  <c r="Z1196" i="1"/>
  <c r="Z1197" i="1"/>
  <c r="Z1199" i="1"/>
  <c r="Z1200" i="1"/>
  <c r="Z1201" i="1"/>
  <c r="Z1203" i="1"/>
  <c r="Z1205" i="1"/>
  <c r="Z1207" i="1"/>
  <c r="Z1209" i="1"/>
  <c r="Z1211" i="1"/>
  <c r="Z1213" i="1"/>
  <c r="Z1215" i="1"/>
  <c r="Z1217" i="1"/>
  <c r="Z1219" i="1"/>
  <c r="Z1221" i="1"/>
  <c r="AE1194" i="1"/>
  <c r="AM1194" i="1" s="1"/>
  <c r="AE1196" i="1"/>
  <c r="AM1196" i="1" s="1"/>
  <c r="AE1197" i="1"/>
  <c r="AM1197" i="1" s="1"/>
  <c r="AE1199" i="1"/>
  <c r="AM1199" i="1" s="1"/>
  <c r="AE1200" i="1"/>
  <c r="AM1200" i="1" s="1"/>
  <c r="AE1201" i="1"/>
  <c r="AM1201" i="1" s="1"/>
  <c r="AE1203" i="1"/>
  <c r="AM1203" i="1" s="1"/>
  <c r="AE1205" i="1"/>
  <c r="AM1205" i="1" s="1"/>
  <c r="AE1207" i="1"/>
  <c r="AM1207" i="1" s="1"/>
  <c r="AE1209" i="1"/>
  <c r="AM1209" i="1" s="1"/>
  <c r="AE1211" i="1"/>
  <c r="AM1211" i="1" s="1"/>
  <c r="AE1213" i="1"/>
  <c r="AM1213" i="1" s="1"/>
  <c r="AE1215" i="1"/>
  <c r="AM1215" i="1" s="1"/>
  <c r="AE1217" i="1"/>
  <c r="AM1217" i="1" s="1"/>
  <c r="AE1219" i="1"/>
  <c r="AM1219" i="1" s="1"/>
  <c r="AE1221" i="1"/>
  <c r="AM1221" i="1" s="1"/>
  <c r="N1224" i="1"/>
  <c r="N1227" i="1"/>
  <c r="N1229" i="1"/>
  <c r="Q1223" i="1"/>
  <c r="U1223" i="1"/>
  <c r="W1223" i="1"/>
  <c r="Y1224" i="1"/>
  <c r="Y1227" i="1"/>
  <c r="Y1229" i="1"/>
  <c r="Y1231" i="1"/>
  <c r="Z1224" i="1"/>
  <c r="Z1227" i="1"/>
  <c r="Z1229" i="1"/>
  <c r="Z1231" i="1"/>
  <c r="AE1224" i="1"/>
  <c r="AM1224" i="1" s="1"/>
  <c r="AE1227" i="1"/>
  <c r="AM1227" i="1" s="1"/>
  <c r="AE1229" i="1"/>
  <c r="AM1229" i="1" s="1"/>
  <c r="AE1231" i="1"/>
  <c r="AM1231" i="1" s="1"/>
  <c r="N1234" i="1"/>
  <c r="N1238" i="1"/>
  <c r="N1240" i="1"/>
  <c r="N1242" i="1"/>
  <c r="N1244" i="1"/>
  <c r="N1246" i="1"/>
  <c r="N1250" i="1"/>
  <c r="N1252" i="1"/>
  <c r="N1254" i="1"/>
  <c r="Q1233" i="1"/>
  <c r="U1233" i="1"/>
  <c r="W1233" i="1"/>
  <c r="Y1234" i="1"/>
  <c r="Y1238" i="1"/>
  <c r="Y1240" i="1"/>
  <c r="Y1242" i="1"/>
  <c r="Y1244" i="1"/>
  <c r="Y1246" i="1"/>
  <c r="Y1250" i="1"/>
  <c r="Y1252" i="1"/>
  <c r="Y1254" i="1"/>
  <c r="Y1256" i="1"/>
  <c r="Z1234" i="1"/>
  <c r="Z1238" i="1"/>
  <c r="Z1240" i="1"/>
  <c r="Z1242" i="1"/>
  <c r="Z1244" i="1"/>
  <c r="Z1246" i="1"/>
  <c r="Z1250" i="1"/>
  <c r="Z1252" i="1"/>
  <c r="Z1254" i="1"/>
  <c r="Z1256" i="1"/>
  <c r="AE1234" i="1"/>
  <c r="AM1234" i="1" s="1"/>
  <c r="AE1238" i="1"/>
  <c r="AM1238" i="1" s="1"/>
  <c r="AE1240" i="1"/>
  <c r="AM1240" i="1" s="1"/>
  <c r="AE1242" i="1"/>
  <c r="AM1242" i="1" s="1"/>
  <c r="AE1244" i="1"/>
  <c r="AM1244" i="1" s="1"/>
  <c r="AE1246" i="1"/>
  <c r="AM1246" i="1" s="1"/>
  <c r="AE1250" i="1"/>
  <c r="AM1250" i="1" s="1"/>
  <c r="AE1252" i="1"/>
  <c r="AM1252" i="1" s="1"/>
  <c r="AE1254" i="1"/>
  <c r="AM1254" i="1" s="1"/>
  <c r="AE1256" i="1"/>
  <c r="AM1256" i="1" s="1"/>
  <c r="N1259" i="1"/>
  <c r="N1261" i="1"/>
  <c r="Q1258" i="1"/>
  <c r="U1258" i="1"/>
  <c r="W1258" i="1"/>
  <c r="Y1259" i="1"/>
  <c r="Y1261" i="1"/>
  <c r="Z1259" i="1"/>
  <c r="Z1261" i="1"/>
  <c r="AE1259" i="1"/>
  <c r="AM1259" i="1" s="1"/>
  <c r="AE1261" i="1"/>
  <c r="AM1261" i="1" s="1"/>
  <c r="N1264" i="1"/>
  <c r="N1266" i="1"/>
  <c r="N1268" i="1"/>
  <c r="N1270" i="1"/>
  <c r="N1272" i="1"/>
  <c r="S1263" i="1"/>
  <c r="U1263" i="1"/>
  <c r="W1263" i="1"/>
  <c r="Y1264" i="1"/>
  <c r="Y1266" i="1"/>
  <c r="Y1268" i="1"/>
  <c r="Y1270" i="1"/>
  <c r="Y1272" i="1"/>
  <c r="Z1264" i="1"/>
  <c r="Z1266" i="1"/>
  <c r="Z1268" i="1"/>
  <c r="Z1270" i="1"/>
  <c r="Z1272" i="1"/>
  <c r="AE1264" i="1"/>
  <c r="AM1264" i="1" s="1"/>
  <c r="AE1266" i="1"/>
  <c r="AM1266" i="1" s="1"/>
  <c r="AE1268" i="1"/>
  <c r="AM1268" i="1" s="1"/>
  <c r="AE1270" i="1"/>
  <c r="AM1270" i="1" s="1"/>
  <c r="AE1272" i="1"/>
  <c r="AM1272" i="1" s="1"/>
  <c r="N1275" i="1"/>
  <c r="N1276" i="1"/>
  <c r="N1277" i="1"/>
  <c r="N1278" i="1"/>
  <c r="N1279" i="1"/>
  <c r="N1280" i="1"/>
  <c r="S1274" i="1"/>
  <c r="U1274" i="1"/>
  <c r="W1274" i="1"/>
  <c r="Y1275" i="1"/>
  <c r="Y1276" i="1"/>
  <c r="Y1277" i="1"/>
  <c r="Y1278" i="1"/>
  <c r="Y1279" i="1"/>
  <c r="Y1280" i="1"/>
  <c r="Z1275" i="1"/>
  <c r="Z1276" i="1"/>
  <c r="Z1277" i="1"/>
  <c r="Z1278" i="1"/>
  <c r="Z1279" i="1"/>
  <c r="Z1280" i="1"/>
  <c r="AE1275" i="1"/>
  <c r="AM1275" i="1" s="1"/>
  <c r="AE1276" i="1"/>
  <c r="AM1276" i="1" s="1"/>
  <c r="AE1277" i="1"/>
  <c r="AM1277" i="1" s="1"/>
  <c r="AE1278" i="1"/>
  <c r="AM1278" i="1" s="1"/>
  <c r="AE1279" i="1"/>
  <c r="AM1279" i="1" s="1"/>
  <c r="AE1280" i="1"/>
  <c r="AM1280" i="1" s="1"/>
  <c r="N1282" i="1"/>
  <c r="N1283" i="1"/>
  <c r="N1284" i="1"/>
  <c r="N1285" i="1"/>
  <c r="N1286" i="1"/>
  <c r="N1287" i="1"/>
  <c r="N1288" i="1"/>
  <c r="S1281" i="1"/>
  <c r="U1281" i="1"/>
  <c r="W1281" i="1"/>
  <c r="Y1282" i="1"/>
  <c r="Y1283" i="1"/>
  <c r="Y1284" i="1"/>
  <c r="Y1285" i="1"/>
  <c r="Y1286" i="1"/>
  <c r="Y1287" i="1"/>
  <c r="Y1288" i="1"/>
  <c r="Z1282" i="1"/>
  <c r="Z1283" i="1"/>
  <c r="Z1284" i="1"/>
  <c r="Z1285" i="1"/>
  <c r="Z1286" i="1"/>
  <c r="Z1287" i="1"/>
  <c r="Z1288" i="1"/>
  <c r="AE1282" i="1"/>
  <c r="AM1282" i="1" s="1"/>
  <c r="AE1283" i="1"/>
  <c r="AM1283" i="1" s="1"/>
  <c r="AE1284" i="1"/>
  <c r="AM1284" i="1" s="1"/>
  <c r="AE1285" i="1"/>
  <c r="AM1285" i="1" s="1"/>
  <c r="AE1286" i="1"/>
  <c r="AM1286" i="1" s="1"/>
  <c r="AE1287" i="1"/>
  <c r="AM1287" i="1" s="1"/>
  <c r="AE1288" i="1"/>
  <c r="AM1288" i="1" s="1"/>
  <c r="Q1289" i="1"/>
  <c r="S1289" i="1"/>
  <c r="U1289" i="1"/>
  <c r="W1289" i="1"/>
  <c r="Y1290" i="1"/>
  <c r="AH1289" i="1" s="1"/>
  <c r="Z1290" i="1"/>
  <c r="AI1289" i="1" s="1"/>
  <c r="AE1290" i="1"/>
  <c r="AM1290" i="1" s="1"/>
  <c r="N1293" i="1"/>
  <c r="O1292" i="1" s="1"/>
  <c r="Q1292" i="1"/>
  <c r="S1292" i="1"/>
  <c r="W1292" i="1"/>
  <c r="Y1293" i="1"/>
  <c r="AH1292" i="1" s="1"/>
  <c r="Z1293" i="1"/>
  <c r="AI1292" i="1" s="1"/>
  <c r="AE1293" i="1"/>
  <c r="AM1293" i="1" s="1"/>
  <c r="Q1295" i="1"/>
  <c r="S1295" i="1"/>
  <c r="U1295" i="1"/>
  <c r="W1295" i="1"/>
  <c r="Y1296" i="1"/>
  <c r="Y1297" i="1"/>
  <c r="Y1298" i="1"/>
  <c r="Y1299" i="1"/>
  <c r="Y1300" i="1"/>
  <c r="Y1301" i="1"/>
  <c r="Z1296" i="1"/>
  <c r="Z1297" i="1"/>
  <c r="Z1298" i="1"/>
  <c r="Z1299" i="1"/>
  <c r="Z1300" i="1"/>
  <c r="Z1301" i="1"/>
  <c r="AE1296" i="1"/>
  <c r="AM1296" i="1" s="1"/>
  <c r="AE1297" i="1"/>
  <c r="AM1297" i="1" s="1"/>
  <c r="AE1298" i="1"/>
  <c r="AM1298" i="1" s="1"/>
  <c r="AE1299" i="1"/>
  <c r="AM1299" i="1" s="1"/>
  <c r="AE1300" i="1"/>
  <c r="AM1300" i="1" s="1"/>
  <c r="AE1301" i="1"/>
  <c r="AM1301" i="1" s="1"/>
  <c r="AD1304" i="1"/>
  <c r="AD1306" i="1"/>
  <c r="H1306" i="1" s="1"/>
  <c r="AD1309" i="1"/>
  <c r="H1309" i="1" s="1"/>
  <c r="AD1312" i="1"/>
  <c r="H1312" i="1" s="1"/>
  <c r="H1311" i="1" s="1"/>
  <c r="AD1315" i="1"/>
  <c r="AD1317" i="1"/>
  <c r="H1317" i="1" s="1"/>
  <c r="AD1319" i="1"/>
  <c r="H1319" i="1" s="1"/>
  <c r="AD1321" i="1"/>
  <c r="H1321" i="1" s="1"/>
  <c r="AD1323" i="1"/>
  <c r="AD1326" i="1"/>
  <c r="H1326" i="1" s="1"/>
  <c r="AD1328" i="1"/>
  <c r="AD1330" i="1"/>
  <c r="AD1332" i="1"/>
  <c r="AD1334" i="1"/>
  <c r="H1334" i="1" s="1"/>
  <c r="AD1336" i="1"/>
  <c r="AD1339" i="1"/>
  <c r="AD1342" i="1"/>
  <c r="H1342" i="1" s="1"/>
  <c r="AD1344" i="1"/>
  <c r="AD1345" i="1"/>
  <c r="H1345" i="1" s="1"/>
  <c r="AD1347" i="1"/>
  <c r="H1347" i="1" s="1"/>
  <c r="AD1348" i="1"/>
  <c r="H1348" i="1" s="1"/>
  <c r="AD1349" i="1"/>
  <c r="AD1351" i="1"/>
  <c r="H1351" i="1" s="1"/>
  <c r="AD1353" i="1"/>
  <c r="H1353" i="1" s="1"/>
  <c r="AD1355" i="1"/>
  <c r="H1355" i="1" s="1"/>
  <c r="AD1357" i="1"/>
  <c r="AD1359" i="1"/>
  <c r="H1359" i="1" s="1"/>
  <c r="AD1361" i="1"/>
  <c r="AD1363" i="1"/>
  <c r="H1363" i="1" s="1"/>
  <c r="AD1365" i="1"/>
  <c r="AD1367" i="1"/>
  <c r="H1367" i="1" s="1"/>
  <c r="AD1369" i="1"/>
  <c r="H1369" i="1" s="1"/>
  <c r="AD1372" i="1"/>
  <c r="H1372" i="1" s="1"/>
  <c r="AD1374" i="1"/>
  <c r="AD1376" i="1"/>
  <c r="AD1378" i="1"/>
  <c r="AD1381" i="1"/>
  <c r="AL1381" i="1" s="1"/>
  <c r="AD1385" i="1"/>
  <c r="H1385" i="1" s="1"/>
  <c r="AD1387" i="1"/>
  <c r="H1387" i="1" s="1"/>
  <c r="AD1389" i="1"/>
  <c r="H1389" i="1" s="1"/>
  <c r="AD1391" i="1"/>
  <c r="AD1393" i="1"/>
  <c r="H1393" i="1" s="1"/>
  <c r="AD1397" i="1"/>
  <c r="AD1399" i="1"/>
  <c r="H1399" i="1" s="1"/>
  <c r="AD1401" i="1"/>
  <c r="H1401" i="1" s="1"/>
  <c r="AD1403" i="1"/>
  <c r="H1403" i="1" s="1"/>
  <c r="AD1406" i="1"/>
  <c r="AD1408" i="1"/>
  <c r="H1408" i="1" s="1"/>
  <c r="AD1411" i="1"/>
  <c r="H1411" i="1" s="1"/>
  <c r="AD1413" i="1"/>
  <c r="AD1415" i="1"/>
  <c r="H1415" i="1" s="1"/>
  <c r="AD1417" i="1"/>
  <c r="H1417" i="1" s="1"/>
  <c r="AD1419" i="1"/>
  <c r="H1419" i="1" s="1"/>
  <c r="AD1422" i="1"/>
  <c r="AD1423" i="1"/>
  <c r="H1423" i="1" s="1"/>
  <c r="AD1424" i="1"/>
  <c r="AD1425" i="1"/>
  <c r="AD1426" i="1"/>
  <c r="AD1427" i="1"/>
  <c r="H1427" i="1" s="1"/>
  <c r="AD1429" i="1"/>
  <c r="H1429" i="1" s="1"/>
  <c r="AD1430" i="1"/>
  <c r="H1430" i="1" s="1"/>
  <c r="AD1431" i="1"/>
  <c r="H1431" i="1" s="1"/>
  <c r="AD1432" i="1"/>
  <c r="H1432" i="1" s="1"/>
  <c r="AD1433" i="1"/>
  <c r="H1433" i="1" s="1"/>
  <c r="AD1434" i="1"/>
  <c r="H1434" i="1" s="1"/>
  <c r="AD1435" i="1"/>
  <c r="H1435" i="1" s="1"/>
  <c r="AD1437" i="1"/>
  <c r="H1437" i="1" s="1"/>
  <c r="H1436" i="1" s="1"/>
  <c r="AD1440" i="1"/>
  <c r="H1440" i="1" s="1"/>
  <c r="H1439" i="1" s="1"/>
  <c r="AD1443" i="1"/>
  <c r="H1443" i="1" s="1"/>
  <c r="AD1444" i="1"/>
  <c r="AD1445" i="1"/>
  <c r="H1445" i="1" s="1"/>
  <c r="AD1446" i="1"/>
  <c r="AD1447" i="1"/>
  <c r="H1447" i="1" s="1"/>
  <c r="AD1448" i="1"/>
  <c r="J1304" i="1"/>
  <c r="AA1304" i="1" s="1"/>
  <c r="J1306" i="1"/>
  <c r="AA1306" i="1" s="1"/>
  <c r="J1309" i="1"/>
  <c r="AA1309" i="1" s="1"/>
  <c r="J1312" i="1"/>
  <c r="J1315" i="1"/>
  <c r="AA1315" i="1" s="1"/>
  <c r="J1317" i="1"/>
  <c r="J1319" i="1"/>
  <c r="AA1319" i="1" s="1"/>
  <c r="J1321" i="1"/>
  <c r="AA1321" i="1" s="1"/>
  <c r="J1323" i="1"/>
  <c r="AA1323" i="1" s="1"/>
  <c r="J1326" i="1"/>
  <c r="J1328" i="1"/>
  <c r="J1330" i="1"/>
  <c r="AA1330" i="1" s="1"/>
  <c r="J1332" i="1"/>
  <c r="J1334" i="1"/>
  <c r="AA1334" i="1" s="1"/>
  <c r="J1336" i="1"/>
  <c r="J1339" i="1"/>
  <c r="AA1339" i="1" s="1"/>
  <c r="AJ1338" i="1" s="1"/>
  <c r="J1342" i="1"/>
  <c r="J1344" i="1"/>
  <c r="J1345" i="1"/>
  <c r="AA1345" i="1" s="1"/>
  <c r="J1347" i="1"/>
  <c r="AA1347" i="1" s="1"/>
  <c r="J1348" i="1"/>
  <c r="J1349" i="1"/>
  <c r="J1351" i="1"/>
  <c r="AA1351" i="1" s="1"/>
  <c r="J1353" i="1"/>
  <c r="AA1353" i="1" s="1"/>
  <c r="J1355" i="1"/>
  <c r="J1357" i="1"/>
  <c r="J1359" i="1"/>
  <c r="AA1359" i="1" s="1"/>
  <c r="J1361" i="1"/>
  <c r="J1363" i="1"/>
  <c r="J1365" i="1"/>
  <c r="J1367" i="1"/>
  <c r="AA1367" i="1" s="1"/>
  <c r="J1369" i="1"/>
  <c r="J1372" i="1"/>
  <c r="AA1372" i="1" s="1"/>
  <c r="J1374" i="1"/>
  <c r="J1376" i="1"/>
  <c r="AA1376" i="1" s="1"/>
  <c r="J1378" i="1"/>
  <c r="J1381" i="1"/>
  <c r="AA1381" i="1" s="1"/>
  <c r="J1385" i="1"/>
  <c r="AA1385" i="1" s="1"/>
  <c r="J1387" i="1"/>
  <c r="AA1387" i="1" s="1"/>
  <c r="J1389" i="1"/>
  <c r="AA1389" i="1" s="1"/>
  <c r="J1391" i="1"/>
  <c r="AA1391" i="1" s="1"/>
  <c r="J1393" i="1"/>
  <c r="J1397" i="1"/>
  <c r="AA1397" i="1" s="1"/>
  <c r="J1399" i="1"/>
  <c r="AA1399" i="1" s="1"/>
  <c r="J1401" i="1"/>
  <c r="AA1401" i="1" s="1"/>
  <c r="J1403" i="1"/>
  <c r="AA1403" i="1" s="1"/>
  <c r="J1406" i="1"/>
  <c r="AA1406" i="1" s="1"/>
  <c r="J1408" i="1"/>
  <c r="AA1408" i="1" s="1"/>
  <c r="J1411" i="1"/>
  <c r="AA1411" i="1" s="1"/>
  <c r="J1413" i="1"/>
  <c r="AA1413" i="1" s="1"/>
  <c r="J1415" i="1"/>
  <c r="J1417" i="1"/>
  <c r="AA1417" i="1" s="1"/>
  <c r="J1419" i="1"/>
  <c r="AA1419" i="1" s="1"/>
  <c r="J1422" i="1"/>
  <c r="J1423" i="1"/>
  <c r="J1424" i="1"/>
  <c r="J1425" i="1"/>
  <c r="AA1425" i="1" s="1"/>
  <c r="J1426" i="1"/>
  <c r="J1427" i="1"/>
  <c r="J1429" i="1"/>
  <c r="AA1429" i="1" s="1"/>
  <c r="J1430" i="1"/>
  <c r="AA1430" i="1" s="1"/>
  <c r="J1431" i="1"/>
  <c r="AA1431" i="1" s="1"/>
  <c r="J1432" i="1"/>
  <c r="AA1432" i="1" s="1"/>
  <c r="J1433" i="1"/>
  <c r="AA1433" i="1" s="1"/>
  <c r="J1434" i="1"/>
  <c r="AA1434" i="1" s="1"/>
  <c r="J1435" i="1"/>
  <c r="J1437" i="1"/>
  <c r="J1440" i="1"/>
  <c r="AA1440" i="1" s="1"/>
  <c r="AJ1439" i="1" s="1"/>
  <c r="J1443" i="1"/>
  <c r="AA1443" i="1" s="1"/>
  <c r="J1444" i="1"/>
  <c r="J1445" i="1"/>
  <c r="J1446" i="1"/>
  <c r="J1447" i="1"/>
  <c r="AA1447" i="1" s="1"/>
  <c r="J1448" i="1"/>
  <c r="L1304" i="1"/>
  <c r="L1306" i="1"/>
  <c r="L1309" i="1"/>
  <c r="L1312" i="1"/>
  <c r="L1311" i="1" s="1"/>
  <c r="L1315" i="1"/>
  <c r="L1317" i="1"/>
  <c r="L1319" i="1"/>
  <c r="L1321" i="1"/>
  <c r="L1323" i="1"/>
  <c r="L1326" i="1"/>
  <c r="L1328" i="1"/>
  <c r="L1330" i="1"/>
  <c r="L1332" i="1"/>
  <c r="L1334" i="1"/>
  <c r="L1336" i="1"/>
  <c r="L1339" i="1"/>
  <c r="L1338" i="1" s="1"/>
  <c r="L1342" i="1"/>
  <c r="L1344" i="1"/>
  <c r="L1345" i="1"/>
  <c r="L1347" i="1"/>
  <c r="L1348" i="1"/>
  <c r="L1349" i="1"/>
  <c r="L1351" i="1"/>
  <c r="L1353" i="1"/>
  <c r="L1355" i="1"/>
  <c r="L1357" i="1"/>
  <c r="L1359" i="1"/>
  <c r="L1361" i="1"/>
  <c r="L1363" i="1"/>
  <c r="L1365" i="1"/>
  <c r="L1367" i="1"/>
  <c r="L1369" i="1"/>
  <c r="L1372" i="1"/>
  <c r="L1374" i="1"/>
  <c r="L1376" i="1"/>
  <c r="L1378" i="1"/>
  <c r="L1381" i="1"/>
  <c r="L1385" i="1"/>
  <c r="L1387" i="1"/>
  <c r="L1389" i="1"/>
  <c r="L1391" i="1"/>
  <c r="L1393" i="1"/>
  <c r="L1397" i="1"/>
  <c r="L1399" i="1"/>
  <c r="L1401" i="1"/>
  <c r="L1403" i="1"/>
  <c r="L1406" i="1"/>
  <c r="L1408" i="1"/>
  <c r="L1411" i="1"/>
  <c r="L1413" i="1"/>
  <c r="L1415" i="1"/>
  <c r="L1417" i="1"/>
  <c r="L1419" i="1"/>
  <c r="L1422" i="1"/>
  <c r="L1423" i="1"/>
  <c r="L1424" i="1"/>
  <c r="L1425" i="1"/>
  <c r="L1426" i="1"/>
  <c r="L1427" i="1"/>
  <c r="L1429" i="1"/>
  <c r="L1430" i="1"/>
  <c r="L1431" i="1"/>
  <c r="L1432" i="1"/>
  <c r="L1433" i="1"/>
  <c r="L1434" i="1"/>
  <c r="L1435" i="1"/>
  <c r="L1437" i="1"/>
  <c r="L1436" i="1" s="1"/>
  <c r="L1440" i="1"/>
  <c r="L1439" i="1" s="1"/>
  <c r="L1443" i="1"/>
  <c r="L1444" i="1"/>
  <c r="L1445" i="1"/>
  <c r="L1446" i="1"/>
  <c r="L1447" i="1"/>
  <c r="L1448" i="1"/>
  <c r="N1304" i="1"/>
  <c r="N1306" i="1"/>
  <c r="S1303" i="1"/>
  <c r="U1303" i="1"/>
  <c r="W1303" i="1"/>
  <c r="Y1304" i="1"/>
  <c r="Y1306" i="1"/>
  <c r="Z1304" i="1"/>
  <c r="Z1306" i="1"/>
  <c r="AE1304" i="1"/>
  <c r="AM1304" i="1" s="1"/>
  <c r="AE1306" i="1"/>
  <c r="AM1306" i="1" s="1"/>
  <c r="N1309" i="1"/>
  <c r="S1308" i="1"/>
  <c r="U1308" i="1"/>
  <c r="W1308" i="1"/>
  <c r="Y1309" i="1"/>
  <c r="Z1309" i="1"/>
  <c r="AE1309" i="1"/>
  <c r="AM1309" i="1" s="1"/>
  <c r="N1312" i="1"/>
  <c r="O1311" i="1" s="1"/>
  <c r="S1311" i="1"/>
  <c r="U1311" i="1"/>
  <c r="W1311" i="1"/>
  <c r="Y1312" i="1"/>
  <c r="AH1311" i="1" s="1"/>
  <c r="Z1312" i="1"/>
  <c r="AI1311" i="1" s="1"/>
  <c r="AE1312" i="1"/>
  <c r="AM1312" i="1" s="1"/>
  <c r="N1315" i="1"/>
  <c r="N1317" i="1"/>
  <c r="N1319" i="1"/>
  <c r="N1321" i="1"/>
  <c r="N1323" i="1"/>
  <c r="S1314" i="1"/>
  <c r="U1314" i="1"/>
  <c r="W1314" i="1"/>
  <c r="Y1315" i="1"/>
  <c r="Y1317" i="1"/>
  <c r="Y1319" i="1"/>
  <c r="Y1321" i="1"/>
  <c r="Y1323" i="1"/>
  <c r="Z1315" i="1"/>
  <c r="Z1317" i="1"/>
  <c r="Z1319" i="1"/>
  <c r="Z1321" i="1"/>
  <c r="Z1323" i="1"/>
  <c r="AE1315" i="1"/>
  <c r="AM1315" i="1" s="1"/>
  <c r="AE1317" i="1"/>
  <c r="AM1317" i="1" s="1"/>
  <c r="AE1319" i="1"/>
  <c r="AM1319" i="1" s="1"/>
  <c r="AE1321" i="1"/>
  <c r="AM1321" i="1" s="1"/>
  <c r="AE1323" i="1"/>
  <c r="AM1323" i="1" s="1"/>
  <c r="N1326" i="1"/>
  <c r="N1328" i="1"/>
  <c r="N1330" i="1"/>
  <c r="N1332" i="1"/>
  <c r="N1334" i="1"/>
  <c r="Q1325" i="1"/>
  <c r="U1325" i="1"/>
  <c r="W1325" i="1"/>
  <c r="Y1326" i="1"/>
  <c r="Y1328" i="1"/>
  <c r="Y1330" i="1"/>
  <c r="Y1332" i="1"/>
  <c r="Y1334" i="1"/>
  <c r="Y1336" i="1"/>
  <c r="Z1326" i="1"/>
  <c r="Z1328" i="1"/>
  <c r="Z1330" i="1"/>
  <c r="Z1332" i="1"/>
  <c r="Z1334" i="1"/>
  <c r="Z1336" i="1"/>
  <c r="AE1326" i="1"/>
  <c r="AM1326" i="1" s="1"/>
  <c r="AE1328" i="1"/>
  <c r="AM1328" i="1" s="1"/>
  <c r="AE1330" i="1"/>
  <c r="AM1330" i="1" s="1"/>
  <c r="AE1332" i="1"/>
  <c r="AM1332" i="1" s="1"/>
  <c r="AE1334" i="1"/>
  <c r="AM1334" i="1" s="1"/>
  <c r="AE1336" i="1"/>
  <c r="AM1336" i="1" s="1"/>
  <c r="N1339" i="1"/>
  <c r="O1338" i="1" s="1"/>
  <c r="Q1338" i="1"/>
  <c r="U1338" i="1"/>
  <c r="W1338" i="1"/>
  <c r="Y1339" i="1"/>
  <c r="AH1338" i="1" s="1"/>
  <c r="Z1339" i="1"/>
  <c r="AI1338" i="1" s="1"/>
  <c r="AE1339" i="1"/>
  <c r="AM1339" i="1" s="1"/>
  <c r="N1342" i="1"/>
  <c r="N1344" i="1"/>
  <c r="N1345" i="1"/>
  <c r="N1347" i="1"/>
  <c r="N1348" i="1"/>
  <c r="N1349" i="1"/>
  <c r="N1351" i="1"/>
  <c r="N1353" i="1"/>
  <c r="N1355" i="1"/>
  <c r="N1357" i="1"/>
  <c r="N1359" i="1"/>
  <c r="N1361" i="1"/>
  <c r="N1363" i="1"/>
  <c r="N1365" i="1"/>
  <c r="N1367" i="1"/>
  <c r="Q1341" i="1"/>
  <c r="U1341" i="1"/>
  <c r="W1341" i="1"/>
  <c r="Y1342" i="1"/>
  <c r="Y1344" i="1"/>
  <c r="Y1345" i="1"/>
  <c r="Y1347" i="1"/>
  <c r="Y1348" i="1"/>
  <c r="Y1349" i="1"/>
  <c r="Y1351" i="1"/>
  <c r="Y1353" i="1"/>
  <c r="Y1355" i="1"/>
  <c r="Y1357" i="1"/>
  <c r="Y1359" i="1"/>
  <c r="Y1361" i="1"/>
  <c r="Y1363" i="1"/>
  <c r="Y1365" i="1"/>
  <c r="Y1367" i="1"/>
  <c r="Y1369" i="1"/>
  <c r="Z1342" i="1"/>
  <c r="Z1344" i="1"/>
  <c r="Z1345" i="1"/>
  <c r="Z1347" i="1"/>
  <c r="Z1348" i="1"/>
  <c r="Z1349" i="1"/>
  <c r="Z1351" i="1"/>
  <c r="Z1353" i="1"/>
  <c r="Z1355" i="1"/>
  <c r="Z1357" i="1"/>
  <c r="Z1359" i="1"/>
  <c r="Z1361" i="1"/>
  <c r="Z1363" i="1"/>
  <c r="Z1365" i="1"/>
  <c r="Z1367" i="1"/>
  <c r="Z1369" i="1"/>
  <c r="AE1342" i="1"/>
  <c r="AM1342" i="1" s="1"/>
  <c r="AE1344" i="1"/>
  <c r="AM1344" i="1" s="1"/>
  <c r="AE1345" i="1"/>
  <c r="AM1345" i="1" s="1"/>
  <c r="AE1347" i="1"/>
  <c r="AM1347" i="1" s="1"/>
  <c r="AE1348" i="1"/>
  <c r="AM1348" i="1" s="1"/>
  <c r="AE1349" i="1"/>
  <c r="AM1349" i="1" s="1"/>
  <c r="AE1351" i="1"/>
  <c r="AM1351" i="1" s="1"/>
  <c r="AE1353" i="1"/>
  <c r="AM1353" i="1" s="1"/>
  <c r="AE1355" i="1"/>
  <c r="AM1355" i="1" s="1"/>
  <c r="AE1357" i="1"/>
  <c r="AM1357" i="1" s="1"/>
  <c r="AE1359" i="1"/>
  <c r="AM1359" i="1" s="1"/>
  <c r="AE1361" i="1"/>
  <c r="AM1361" i="1" s="1"/>
  <c r="AE1363" i="1"/>
  <c r="AM1363" i="1" s="1"/>
  <c r="AE1365" i="1"/>
  <c r="AM1365" i="1" s="1"/>
  <c r="AE1367" i="1"/>
  <c r="AM1367" i="1" s="1"/>
  <c r="AE1369" i="1"/>
  <c r="AM1369" i="1" s="1"/>
  <c r="N1372" i="1"/>
  <c r="N1374" i="1"/>
  <c r="N1376" i="1"/>
  <c r="Q1371" i="1"/>
  <c r="U1371" i="1"/>
  <c r="W1371" i="1"/>
  <c r="Y1372" i="1"/>
  <c r="Y1374" i="1"/>
  <c r="Y1376" i="1"/>
  <c r="Y1378" i="1"/>
  <c r="Z1372" i="1"/>
  <c r="Z1374" i="1"/>
  <c r="Z1376" i="1"/>
  <c r="Z1378" i="1"/>
  <c r="AE1372" i="1"/>
  <c r="AM1372" i="1" s="1"/>
  <c r="AE1374" i="1"/>
  <c r="AM1374" i="1" s="1"/>
  <c r="AE1376" i="1"/>
  <c r="AM1376" i="1" s="1"/>
  <c r="AE1378" i="1"/>
  <c r="AM1378" i="1" s="1"/>
  <c r="N1381" i="1"/>
  <c r="N1385" i="1"/>
  <c r="N1387" i="1"/>
  <c r="N1389" i="1"/>
  <c r="N1391" i="1"/>
  <c r="N1393" i="1"/>
  <c r="N1397" i="1"/>
  <c r="N1399" i="1"/>
  <c r="N1401" i="1"/>
  <c r="Q1380" i="1"/>
  <c r="U1380" i="1"/>
  <c r="W1380" i="1"/>
  <c r="Y1381" i="1"/>
  <c r="Y1385" i="1"/>
  <c r="Y1387" i="1"/>
  <c r="Y1389" i="1"/>
  <c r="Y1391" i="1"/>
  <c r="Y1393" i="1"/>
  <c r="Y1397" i="1"/>
  <c r="Y1399" i="1"/>
  <c r="Y1401" i="1"/>
  <c r="Y1403" i="1"/>
  <c r="Z1381" i="1"/>
  <c r="Z1385" i="1"/>
  <c r="Z1387" i="1"/>
  <c r="Z1389" i="1"/>
  <c r="Z1391" i="1"/>
  <c r="Z1393" i="1"/>
  <c r="Z1397" i="1"/>
  <c r="Z1399" i="1"/>
  <c r="Z1401" i="1"/>
  <c r="Z1403" i="1"/>
  <c r="AE1381" i="1"/>
  <c r="AM1381" i="1" s="1"/>
  <c r="AE1385" i="1"/>
  <c r="AM1385" i="1" s="1"/>
  <c r="AE1387" i="1"/>
  <c r="AM1387" i="1" s="1"/>
  <c r="AE1389" i="1"/>
  <c r="AM1389" i="1" s="1"/>
  <c r="AE1391" i="1"/>
  <c r="AM1391" i="1" s="1"/>
  <c r="AE1393" i="1"/>
  <c r="AM1393" i="1" s="1"/>
  <c r="AE1397" i="1"/>
  <c r="AM1397" i="1" s="1"/>
  <c r="AE1399" i="1"/>
  <c r="AM1399" i="1" s="1"/>
  <c r="AE1401" i="1"/>
  <c r="AM1401" i="1" s="1"/>
  <c r="AE1403" i="1"/>
  <c r="AM1403" i="1" s="1"/>
  <c r="N1406" i="1"/>
  <c r="N1408" i="1"/>
  <c r="Q1405" i="1"/>
  <c r="U1405" i="1"/>
  <c r="W1405" i="1"/>
  <c r="Y1406" i="1"/>
  <c r="Y1408" i="1"/>
  <c r="Z1406" i="1"/>
  <c r="Z1408" i="1"/>
  <c r="AE1406" i="1"/>
  <c r="AM1406" i="1" s="1"/>
  <c r="AE1408" i="1"/>
  <c r="AM1408" i="1" s="1"/>
  <c r="N1411" i="1"/>
  <c r="N1413" i="1"/>
  <c r="N1415" i="1"/>
  <c r="N1417" i="1"/>
  <c r="N1419" i="1"/>
  <c r="S1410" i="1"/>
  <c r="U1410" i="1"/>
  <c r="W1410" i="1"/>
  <c r="Y1411" i="1"/>
  <c r="Y1413" i="1"/>
  <c r="Y1415" i="1"/>
  <c r="Y1417" i="1"/>
  <c r="Y1419" i="1"/>
  <c r="Z1411" i="1"/>
  <c r="Z1413" i="1"/>
  <c r="Z1415" i="1"/>
  <c r="Z1417" i="1"/>
  <c r="Z1419" i="1"/>
  <c r="AE1411" i="1"/>
  <c r="AM1411" i="1" s="1"/>
  <c r="AE1413" i="1"/>
  <c r="AM1413" i="1" s="1"/>
  <c r="AE1415" i="1"/>
  <c r="AM1415" i="1" s="1"/>
  <c r="AE1417" i="1"/>
  <c r="AM1417" i="1" s="1"/>
  <c r="AE1419" i="1"/>
  <c r="AM1419" i="1" s="1"/>
  <c r="N1422" i="1"/>
  <c r="N1423" i="1"/>
  <c r="N1424" i="1"/>
  <c r="N1425" i="1"/>
  <c r="N1426" i="1"/>
  <c r="N1427" i="1"/>
  <c r="S1421" i="1"/>
  <c r="U1421" i="1"/>
  <c r="W1421" i="1"/>
  <c r="Y1422" i="1"/>
  <c r="Y1423" i="1"/>
  <c r="Y1424" i="1"/>
  <c r="Y1425" i="1"/>
  <c r="Y1426" i="1"/>
  <c r="Y1427" i="1"/>
  <c r="Z1422" i="1"/>
  <c r="Z1423" i="1"/>
  <c r="Z1424" i="1"/>
  <c r="Z1425" i="1"/>
  <c r="Z1426" i="1"/>
  <c r="Z1427" i="1"/>
  <c r="AE1422" i="1"/>
  <c r="AM1422" i="1" s="1"/>
  <c r="AE1423" i="1"/>
  <c r="AM1423" i="1" s="1"/>
  <c r="AE1424" i="1"/>
  <c r="AM1424" i="1" s="1"/>
  <c r="AE1425" i="1"/>
  <c r="AM1425" i="1" s="1"/>
  <c r="AE1426" i="1"/>
  <c r="AM1426" i="1" s="1"/>
  <c r="AE1427" i="1"/>
  <c r="AM1427" i="1" s="1"/>
  <c r="N1429" i="1"/>
  <c r="N1430" i="1"/>
  <c r="N1431" i="1"/>
  <c r="N1432" i="1"/>
  <c r="N1433" i="1"/>
  <c r="N1434" i="1"/>
  <c r="N1435" i="1"/>
  <c r="S1428" i="1"/>
  <c r="U1428" i="1"/>
  <c r="W1428" i="1"/>
  <c r="Y1429" i="1"/>
  <c r="Y1430" i="1"/>
  <c r="Y1431" i="1"/>
  <c r="Y1432" i="1"/>
  <c r="Y1433" i="1"/>
  <c r="Y1434" i="1"/>
  <c r="Y1435" i="1"/>
  <c r="Z1429" i="1"/>
  <c r="Z1430" i="1"/>
  <c r="Z1431" i="1"/>
  <c r="Z1432" i="1"/>
  <c r="Z1433" i="1"/>
  <c r="Z1434" i="1"/>
  <c r="Z1435" i="1"/>
  <c r="AE1429" i="1"/>
  <c r="AM1429" i="1" s="1"/>
  <c r="AE1430" i="1"/>
  <c r="AM1430" i="1" s="1"/>
  <c r="AE1431" i="1"/>
  <c r="AM1431" i="1" s="1"/>
  <c r="AE1432" i="1"/>
  <c r="AM1432" i="1" s="1"/>
  <c r="AE1433" i="1"/>
  <c r="AM1433" i="1" s="1"/>
  <c r="AE1434" i="1"/>
  <c r="AM1434" i="1" s="1"/>
  <c r="AE1435" i="1"/>
  <c r="AM1435" i="1" s="1"/>
  <c r="Q1436" i="1"/>
  <c r="S1436" i="1"/>
  <c r="U1436" i="1"/>
  <c r="W1436" i="1"/>
  <c r="Y1437" i="1"/>
  <c r="AH1436" i="1" s="1"/>
  <c r="Z1437" i="1"/>
  <c r="AI1436" i="1" s="1"/>
  <c r="AE1437" i="1"/>
  <c r="AM1437" i="1" s="1"/>
  <c r="N1440" i="1"/>
  <c r="O1439" i="1" s="1"/>
  <c r="Q1439" i="1"/>
  <c r="S1439" i="1"/>
  <c r="W1439" i="1"/>
  <c r="Y1440" i="1"/>
  <c r="AH1439" i="1" s="1"/>
  <c r="Z1440" i="1"/>
  <c r="AI1439" i="1" s="1"/>
  <c r="AE1440" i="1"/>
  <c r="AM1440" i="1" s="1"/>
  <c r="Q1442" i="1"/>
  <c r="S1442" i="1"/>
  <c r="U1442" i="1"/>
  <c r="W1442" i="1"/>
  <c r="Y1443" i="1"/>
  <c r="Y1444" i="1"/>
  <c r="Y1445" i="1"/>
  <c r="Y1446" i="1"/>
  <c r="Y1447" i="1"/>
  <c r="Y1448" i="1"/>
  <c r="Z1443" i="1"/>
  <c r="Z1444" i="1"/>
  <c r="Z1445" i="1"/>
  <c r="Z1446" i="1"/>
  <c r="Z1447" i="1"/>
  <c r="Z1448" i="1"/>
  <c r="AE1443" i="1"/>
  <c r="AM1443" i="1" s="1"/>
  <c r="AE1444" i="1"/>
  <c r="AM1444" i="1" s="1"/>
  <c r="AE1445" i="1"/>
  <c r="AM1445" i="1" s="1"/>
  <c r="AE1446" i="1"/>
  <c r="AM1446" i="1" s="1"/>
  <c r="AE1447" i="1"/>
  <c r="AM1447" i="1" s="1"/>
  <c r="AE1448" i="1"/>
  <c r="AM1448" i="1" s="1"/>
  <c r="AD2020" i="1"/>
  <c r="AL2020" i="1" s="1"/>
  <c r="AD2023" i="1"/>
  <c r="AL2023" i="1" s="1"/>
  <c r="AD2024" i="1"/>
  <c r="AL2024" i="1" s="1"/>
  <c r="AD2025" i="1"/>
  <c r="AD2026" i="1"/>
  <c r="AL2026" i="1" s="1"/>
  <c r="AD2027" i="1"/>
  <c r="N2027" i="1" s="1"/>
  <c r="AD2028" i="1"/>
  <c r="AL2028" i="1" s="1"/>
  <c r="AA2020" i="1"/>
  <c r="N2020" i="1"/>
  <c r="Y2020" i="1"/>
  <c r="Z2020" i="1"/>
  <c r="AE2020" i="1"/>
  <c r="AM2020" i="1" s="1"/>
  <c r="N2026" i="1"/>
  <c r="Q2022" i="1"/>
  <c r="S2022" i="1"/>
  <c r="U2022" i="1"/>
  <c r="W2022" i="1"/>
  <c r="Y2023" i="1"/>
  <c r="Y2024" i="1"/>
  <c r="Y2025" i="1"/>
  <c r="Y2026" i="1"/>
  <c r="Y2027" i="1"/>
  <c r="Y2028" i="1"/>
  <c r="Z2023" i="1"/>
  <c r="Z2024" i="1"/>
  <c r="Z2025" i="1"/>
  <c r="Z2026" i="1"/>
  <c r="Z2027" i="1"/>
  <c r="Z2028" i="1"/>
  <c r="AA2023" i="1"/>
  <c r="AA2025" i="1"/>
  <c r="AA2026" i="1"/>
  <c r="AA2027" i="1"/>
  <c r="AE2023" i="1"/>
  <c r="AM2023" i="1" s="1"/>
  <c r="AE2024" i="1"/>
  <c r="AM2024" i="1" s="1"/>
  <c r="AE2025" i="1"/>
  <c r="AM2025" i="1" s="1"/>
  <c r="AE2026" i="1"/>
  <c r="AM2026" i="1" s="1"/>
  <c r="AE2027" i="1"/>
  <c r="AM2027" i="1" s="1"/>
  <c r="AE2028" i="1"/>
  <c r="AM2028" i="1" s="1"/>
  <c r="I582" i="1" l="1"/>
  <c r="I581" i="1" s="1"/>
  <c r="J581" i="1" s="1"/>
  <c r="O581" i="1" s="1"/>
  <c r="R581" i="1" s="1"/>
  <c r="I551" i="1"/>
  <c r="I491" i="1"/>
  <c r="AL1415" i="1"/>
  <c r="I508" i="1"/>
  <c r="AL1387" i="1"/>
  <c r="AL1070" i="1"/>
  <c r="AL1037" i="1"/>
  <c r="AL591" i="1"/>
  <c r="AL553" i="1"/>
  <c r="I17" i="1"/>
  <c r="I16" i="1" s="1"/>
  <c r="R16" i="1" s="1"/>
  <c r="AL1427" i="1"/>
  <c r="AL1007" i="1"/>
  <c r="AL322" i="1"/>
  <c r="AL1096" i="1"/>
  <c r="AL821" i="1"/>
  <c r="AL709" i="1"/>
  <c r="I1244" i="1"/>
  <c r="AL1127" i="1"/>
  <c r="AL690" i="1"/>
  <c r="AL568" i="1"/>
  <c r="AL344" i="1"/>
  <c r="AL827" i="1"/>
  <c r="AL1090" i="1"/>
  <c r="AL731" i="1"/>
  <c r="AA306" i="1"/>
  <c r="AL802" i="1"/>
  <c r="AL316" i="1"/>
  <c r="AL1219" i="1"/>
  <c r="AL1178" i="1"/>
  <c r="AL1000" i="1"/>
  <c r="AL765" i="1"/>
  <c r="AL574" i="1"/>
  <c r="AL562" i="1"/>
  <c r="AL1417" i="1"/>
  <c r="AL1309" i="1"/>
  <c r="AL1118" i="1"/>
  <c r="AL930" i="1"/>
  <c r="AL757" i="1"/>
  <c r="AL569" i="1"/>
  <c r="AL315" i="1"/>
  <c r="AL303" i="1"/>
  <c r="AL85" i="1"/>
  <c r="AL60" i="1"/>
  <c r="I1161" i="1"/>
  <c r="AL1120" i="1"/>
  <c r="AL308" i="1"/>
  <c r="AL286" i="1"/>
  <c r="AL593" i="1"/>
  <c r="AL378" i="1"/>
  <c r="AL1142" i="1"/>
  <c r="AL258" i="1"/>
  <c r="AL239" i="1"/>
  <c r="AL1423" i="1"/>
  <c r="AL680" i="1"/>
  <c r="AL722" i="1"/>
  <c r="AL672" i="1"/>
  <c r="AL621" i="1"/>
  <c r="AL434" i="1"/>
  <c r="AL394" i="1"/>
  <c r="AL384" i="1"/>
  <c r="AL362" i="1"/>
  <c r="AL335" i="1"/>
  <c r="AL1437" i="1"/>
  <c r="AL1275" i="1"/>
  <c r="AL1171" i="1"/>
  <c r="AL1445" i="1"/>
  <c r="I1445" i="1"/>
  <c r="N1445" i="1" s="1"/>
  <c r="I1427" i="1"/>
  <c r="I1423" i="1"/>
  <c r="I1415" i="1"/>
  <c r="AL1287" i="1"/>
  <c r="AL1266" i="1"/>
  <c r="AL1180" i="1"/>
  <c r="AL1042" i="1"/>
  <c r="AL1033" i="1"/>
  <c r="AL1018" i="1"/>
  <c r="AL993" i="1"/>
  <c r="AL878" i="1"/>
  <c r="AL700" i="1"/>
  <c r="AL544" i="1"/>
  <c r="AL443" i="1"/>
  <c r="AL376" i="1"/>
  <c r="AL352" i="1"/>
  <c r="I384" i="1"/>
  <c r="I368" i="1"/>
  <c r="I362" i="1"/>
  <c r="AL201" i="1"/>
  <c r="AL115" i="1"/>
  <c r="AL96" i="1"/>
  <c r="AL24" i="1"/>
  <c r="AL1342" i="1"/>
  <c r="AL1150" i="1"/>
  <c r="AL1050" i="1"/>
  <c r="AL833" i="1"/>
  <c r="AL577" i="1"/>
  <c r="AL1280" i="1"/>
  <c r="AL1080" i="1"/>
  <c r="AL986" i="1"/>
  <c r="AL582" i="1"/>
  <c r="AL181" i="1"/>
  <c r="AL17" i="1"/>
  <c r="I1363" i="1"/>
  <c r="I1355" i="1"/>
  <c r="I1348" i="1"/>
  <c r="I1342" i="1"/>
  <c r="AL1285" i="1"/>
  <c r="AL1137" i="1"/>
  <c r="AL1092" i="1"/>
  <c r="AL864" i="1"/>
  <c r="AL295" i="1"/>
  <c r="I1137" i="1"/>
  <c r="I1064" i="1"/>
  <c r="AL891" i="1"/>
  <c r="H108" i="1"/>
  <c r="I108" i="1" s="1"/>
  <c r="H20" i="1"/>
  <c r="I20" i="1" s="1"/>
  <c r="AL1399" i="1"/>
  <c r="AL1334" i="1"/>
  <c r="AL1317" i="1"/>
  <c r="AL1122" i="1"/>
  <c r="AL916" i="1"/>
  <c r="AL480" i="1"/>
  <c r="AL227" i="1"/>
  <c r="AL192" i="1"/>
  <c r="AL1440" i="1"/>
  <c r="AL1389" i="1"/>
  <c r="AL1326" i="1"/>
  <c r="AL1215" i="1"/>
  <c r="AL1129" i="1"/>
  <c r="I902" i="1"/>
  <c r="AL508" i="1"/>
  <c r="AL472" i="1"/>
  <c r="AL219" i="1"/>
  <c r="AL1372" i="1"/>
  <c r="H1381" i="1"/>
  <c r="I1381" i="1" s="1"/>
  <c r="AL1231" i="1"/>
  <c r="AL1207" i="1"/>
  <c r="AL1058" i="1"/>
  <c r="I1058" i="1"/>
  <c r="AL1004" i="1"/>
  <c r="AL962" i="1"/>
  <c r="AL867" i="1"/>
  <c r="H979" i="1"/>
  <c r="I979" i="1" s="1"/>
  <c r="AL629" i="1"/>
  <c r="AL494" i="1"/>
  <c r="H465" i="1"/>
  <c r="H235" i="1"/>
  <c r="I235" i="1" s="1"/>
  <c r="O1405" i="1"/>
  <c r="AL1359" i="1"/>
  <c r="AL1213" i="1"/>
  <c r="AL1139" i="1"/>
  <c r="AL1047" i="1"/>
  <c r="AL734" i="1"/>
  <c r="O426" i="1"/>
  <c r="AL205" i="1"/>
  <c r="AL135" i="1"/>
  <c r="AA1445" i="1"/>
  <c r="AL1433" i="1"/>
  <c r="AL1408" i="1"/>
  <c r="AL1321" i="1"/>
  <c r="AL1300" i="1"/>
  <c r="AL1297" i="1"/>
  <c r="AL1279" i="1"/>
  <c r="AL1276" i="1"/>
  <c r="AL1259" i="1"/>
  <c r="AL1256" i="1"/>
  <c r="AL1240" i="1"/>
  <c r="AL1229" i="1"/>
  <c r="AL1200" i="1"/>
  <c r="I1171" i="1"/>
  <c r="AA1058" i="1"/>
  <c r="AL1020" i="1"/>
  <c r="AL927" i="1"/>
  <c r="AH835" i="1"/>
  <c r="AL712" i="1"/>
  <c r="AL706" i="1"/>
  <c r="AL619" i="1"/>
  <c r="AL613" i="1"/>
  <c r="AL589" i="1"/>
  <c r="O550" i="1"/>
  <c r="AL256" i="1"/>
  <c r="AL215" i="1"/>
  <c r="AL162" i="1"/>
  <c r="AL872" i="1"/>
  <c r="AL659" i="1"/>
  <c r="AL1429" i="1"/>
  <c r="AA1415" i="1"/>
  <c r="AJ1410" i="1" s="1"/>
  <c r="I1334" i="1"/>
  <c r="I1326" i="1"/>
  <c r="AL1135" i="1"/>
  <c r="AL1106" i="1"/>
  <c r="AL1085" i="1"/>
  <c r="AL1075" i="1"/>
  <c r="AL1066" i="1"/>
  <c r="AJ1011" i="1"/>
  <c r="AL989" i="1"/>
  <c r="AL967" i="1"/>
  <c r="AL777" i="1"/>
  <c r="AL730" i="1"/>
  <c r="AL604" i="1"/>
  <c r="AL558" i="1"/>
  <c r="AL548" i="1"/>
  <c r="AA508" i="1"/>
  <c r="AL346" i="1"/>
  <c r="AL318" i="1"/>
  <c r="AL306" i="1"/>
  <c r="AL297" i="1"/>
  <c r="AL170" i="1"/>
  <c r="AL1224" i="1"/>
  <c r="AL1209" i="1"/>
  <c r="I1270" i="1"/>
  <c r="AL1002" i="1"/>
  <c r="AH863" i="1"/>
  <c r="AL855" i="1"/>
  <c r="AL771" i="1"/>
  <c r="AL719" i="1"/>
  <c r="AL608" i="1"/>
  <c r="AI426" i="1"/>
  <c r="AL382" i="1"/>
  <c r="AL178" i="1"/>
  <c r="AL1430" i="1"/>
  <c r="AL1254" i="1"/>
  <c r="AL1186" i="1"/>
  <c r="AL1132" i="1"/>
  <c r="AL1111" i="1"/>
  <c r="AL1102" i="1"/>
  <c r="AL1060" i="1"/>
  <c r="AL1031" i="1"/>
  <c r="I1132" i="1"/>
  <c r="I1026" i="1"/>
  <c r="AL999" i="1"/>
  <c r="AL973" i="1"/>
  <c r="AL955" i="1"/>
  <c r="AL934" i="1"/>
  <c r="H906" i="1"/>
  <c r="I906" i="1" s="1"/>
  <c r="AL845" i="1"/>
  <c r="L835" i="1"/>
  <c r="O692" i="1"/>
  <c r="AL656" i="1"/>
  <c r="AA582" i="1"/>
  <c r="AJ581" i="1" s="1"/>
  <c r="AL572" i="1"/>
  <c r="AA551" i="1"/>
  <c r="AL542" i="1"/>
  <c r="AL504" i="1"/>
  <c r="AL422" i="1"/>
  <c r="I213" i="1"/>
  <c r="AL150" i="1"/>
  <c r="AA150" i="1"/>
  <c r="AL1270" i="1"/>
  <c r="AL1244" i="1"/>
  <c r="AH1110" i="1"/>
  <c r="AL1094" i="1"/>
  <c r="AL1054" i="1"/>
  <c r="AL987" i="1"/>
  <c r="AI961" i="1"/>
  <c r="AL899" i="1"/>
  <c r="H983" i="1"/>
  <c r="I983" i="1" s="1"/>
  <c r="AL784" i="1"/>
  <c r="AL663" i="1"/>
  <c r="AL640" i="1"/>
  <c r="AL626" i="1"/>
  <c r="I656" i="1"/>
  <c r="N656" i="1" s="1"/>
  <c r="O628" i="1" s="1"/>
  <c r="I608" i="1"/>
  <c r="AL301" i="1"/>
  <c r="AL203" i="1"/>
  <c r="AL144" i="1"/>
  <c r="AH114" i="1"/>
  <c r="AL1431" i="1"/>
  <c r="AL1385" i="1"/>
  <c r="AL1306" i="1"/>
  <c r="I1419" i="1"/>
  <c r="AL1283" i="1"/>
  <c r="AL1203" i="1"/>
  <c r="AL1191" i="1"/>
  <c r="AL1182" i="1"/>
  <c r="I1283" i="1"/>
  <c r="I1254" i="1"/>
  <c r="O1126" i="1"/>
  <c r="L1011" i="1"/>
  <c r="AL991" i="1"/>
  <c r="AL908" i="1"/>
  <c r="AL903" i="1"/>
  <c r="AL887" i="1"/>
  <c r="L869" i="1"/>
  <c r="AL847" i="1"/>
  <c r="AL773" i="1"/>
  <c r="AL602" i="1"/>
  <c r="L550" i="1"/>
  <c r="AL366" i="1"/>
  <c r="AL290" i="1"/>
  <c r="AL253" i="1"/>
  <c r="AL81" i="1"/>
  <c r="I139" i="1"/>
  <c r="AL1393" i="1"/>
  <c r="AA1326" i="1"/>
  <c r="AL1298" i="1"/>
  <c r="AL1293" i="1"/>
  <c r="AL1199" i="1"/>
  <c r="AL1158" i="1"/>
  <c r="AA1132" i="1"/>
  <c r="AL1064" i="1"/>
  <c r="AL924" i="1"/>
  <c r="AL859" i="1"/>
  <c r="AL838" i="1"/>
  <c r="AL746" i="1"/>
  <c r="AL711" i="1"/>
  <c r="AH692" i="1"/>
  <c r="AL642" i="1"/>
  <c r="AA656" i="1"/>
  <c r="AL610" i="1"/>
  <c r="L692" i="1"/>
  <c r="AL357" i="1"/>
  <c r="AL324" i="1"/>
  <c r="AL231" i="1"/>
  <c r="I303" i="1"/>
  <c r="AL156" i="1"/>
  <c r="AL1312" i="1"/>
  <c r="AL1164" i="1"/>
  <c r="I1191" i="1"/>
  <c r="I1190" i="1" s="1"/>
  <c r="J1190" i="1" s="1"/>
  <c r="AL897" i="1"/>
  <c r="AL536" i="1"/>
  <c r="AL530" i="1"/>
  <c r="AL452" i="1"/>
  <c r="AL398" i="1"/>
  <c r="AA362" i="1"/>
  <c r="AL330" i="1"/>
  <c r="AL282" i="1"/>
  <c r="AL244" i="1"/>
  <c r="I908" i="1"/>
  <c r="AA908" i="1"/>
  <c r="I709" i="1"/>
  <c r="AA709" i="1"/>
  <c r="I322" i="1"/>
  <c r="AA322" i="1"/>
  <c r="H438" i="1"/>
  <c r="I438" i="1" s="1"/>
  <c r="AL438" i="1"/>
  <c r="H391" i="1"/>
  <c r="AL391" i="1"/>
  <c r="H367" i="1"/>
  <c r="I367" i="1" s="1"/>
  <c r="AL367" i="1"/>
  <c r="H350" i="1"/>
  <c r="I350" i="1" s="1"/>
  <c r="AL350" i="1"/>
  <c r="H321" i="1"/>
  <c r="H174" i="1"/>
  <c r="I174" i="1" s="1"/>
  <c r="N174" i="1" s="1"/>
  <c r="AL174" i="1"/>
  <c r="H133" i="1"/>
  <c r="I133" i="1" s="1"/>
  <c r="AL133" i="1"/>
  <c r="AL1434" i="1"/>
  <c r="AL1411" i="1"/>
  <c r="AL1351" i="1"/>
  <c r="I1429" i="1"/>
  <c r="AL1301" i="1"/>
  <c r="AL1278" i="1"/>
  <c r="AL1221" i="1"/>
  <c r="AL1175" i="1"/>
  <c r="L1258" i="1"/>
  <c r="I1293" i="1"/>
  <c r="I1292" i="1" s="1"/>
  <c r="V1292" i="1" s="1"/>
  <c r="AL1145" i="1"/>
  <c r="AL1130" i="1"/>
  <c r="AL1124" i="1"/>
  <c r="AA1064" i="1"/>
  <c r="AL1035" i="1"/>
  <c r="I1139" i="1"/>
  <c r="I1090" i="1"/>
  <c r="I1070" i="1"/>
  <c r="I1007" i="1"/>
  <c r="I1150" i="1"/>
  <c r="N1150" i="1" s="1"/>
  <c r="I1085" i="1"/>
  <c r="I1033" i="1"/>
  <c r="AL975" i="1"/>
  <c r="H883" i="1"/>
  <c r="I883" i="1" s="1"/>
  <c r="AL883" i="1"/>
  <c r="AL776" i="1"/>
  <c r="H646" i="1"/>
  <c r="I646" i="1" s="1"/>
  <c r="AL646" i="1"/>
  <c r="H615" i="1"/>
  <c r="I615" i="1" s="1"/>
  <c r="AL615" i="1"/>
  <c r="L471" i="1"/>
  <c r="H485" i="1"/>
  <c r="H484" i="1" s="1"/>
  <c r="S484" i="1" s="1"/>
  <c r="AL485" i="1"/>
  <c r="H478" i="1"/>
  <c r="I478" i="1" s="1"/>
  <c r="AL478" i="1"/>
  <c r="H455" i="1"/>
  <c r="I455" i="1" s="1"/>
  <c r="AL455" i="1"/>
  <c r="AL100" i="1"/>
  <c r="I731" i="1"/>
  <c r="N731" i="1" s="1"/>
  <c r="AA731" i="1"/>
  <c r="H360" i="1"/>
  <c r="I360" i="1" s="1"/>
  <c r="AL360" i="1"/>
  <c r="H166" i="1"/>
  <c r="I166" i="1" s="1"/>
  <c r="N166" i="1" s="1"/>
  <c r="AL166" i="1"/>
  <c r="H117" i="1"/>
  <c r="I117" i="1" s="1"/>
  <c r="AL117" i="1"/>
  <c r="H64" i="1"/>
  <c r="I64" i="1" s="1"/>
  <c r="AL64" i="1"/>
  <c r="H48" i="1"/>
  <c r="I48" i="1" s="1"/>
  <c r="AL48" i="1"/>
  <c r="AL1447" i="1"/>
  <c r="AL1419" i="1"/>
  <c r="AL1401" i="1"/>
  <c r="AL1345" i="1"/>
  <c r="AL1238" i="1"/>
  <c r="AL1194" i="1"/>
  <c r="I1217" i="1"/>
  <c r="AL1045" i="1"/>
  <c r="AL1026" i="1"/>
  <c r="L1074" i="1"/>
  <c r="I1145" i="1"/>
  <c r="I1144" i="1" s="1"/>
  <c r="V1144" i="1" s="1"/>
  <c r="I1135" i="1"/>
  <c r="I1012" i="1"/>
  <c r="AL1003" i="1"/>
  <c r="AA902" i="1"/>
  <c r="H949" i="1"/>
  <c r="I949" i="1" s="1"/>
  <c r="AL949" i="1"/>
  <c r="H941" i="1"/>
  <c r="I941" i="1" s="1"/>
  <c r="AL941" i="1"/>
  <c r="H918" i="1"/>
  <c r="I918" i="1" s="1"/>
  <c r="AL918" i="1"/>
  <c r="AL789" i="1"/>
  <c r="AL654" i="1"/>
  <c r="H668" i="1"/>
  <c r="I668" i="1" s="1"/>
  <c r="AL668" i="1"/>
  <c r="H580" i="1"/>
  <c r="I580" i="1" s="1"/>
  <c r="AL580" i="1"/>
  <c r="H576" i="1"/>
  <c r="I576" i="1" s="1"/>
  <c r="AL576" i="1"/>
  <c r="AL420" i="1"/>
  <c r="H223" i="1"/>
  <c r="I223" i="1" s="1"/>
  <c r="AL223" i="1"/>
  <c r="AA615" i="1"/>
  <c r="H429" i="1"/>
  <c r="I429" i="1" s="1"/>
  <c r="AL429" i="1"/>
  <c r="H90" i="1"/>
  <c r="AL90" i="1"/>
  <c r="H72" i="1"/>
  <c r="I72" i="1" s="1"/>
  <c r="AL72" i="1"/>
  <c r="H56" i="1"/>
  <c r="I56" i="1" s="1"/>
  <c r="AL56" i="1"/>
  <c r="H38" i="1"/>
  <c r="I38" i="1" s="1"/>
  <c r="AL38" i="1"/>
  <c r="AL1367" i="1"/>
  <c r="L1410" i="1"/>
  <c r="I1430" i="1"/>
  <c r="AL1290" i="1"/>
  <c r="AL1282" i="1"/>
  <c r="AL1227" i="1"/>
  <c r="AL1205" i="1"/>
  <c r="AL1167" i="1"/>
  <c r="AA1137" i="1"/>
  <c r="AH1115" i="1"/>
  <c r="AL1051" i="1"/>
  <c r="AL1012" i="1"/>
  <c r="I1045" i="1"/>
  <c r="AL902" i="1"/>
  <c r="H823" i="1"/>
  <c r="I823" i="1" s="1"/>
  <c r="AL823" i="1"/>
  <c r="H797" i="1"/>
  <c r="I797" i="1" s="1"/>
  <c r="AL797" i="1"/>
  <c r="H782" i="1"/>
  <c r="I782" i="1" s="1"/>
  <c r="AL782" i="1"/>
  <c r="H716" i="1"/>
  <c r="I716" i="1" s="1"/>
  <c r="AL716" i="1"/>
  <c r="H695" i="1"/>
  <c r="I695" i="1" s="1"/>
  <c r="AL695" i="1"/>
  <c r="H686" i="1"/>
  <c r="I686" i="1" s="1"/>
  <c r="AL686" i="1"/>
  <c r="H676" i="1"/>
  <c r="I676" i="1" s="1"/>
  <c r="AL676" i="1"/>
  <c r="H592" i="1"/>
  <c r="I592" i="1" s="1"/>
  <c r="N592" i="1" s="1"/>
  <c r="AL592" i="1"/>
  <c r="AL374" i="1"/>
  <c r="H311" i="1"/>
  <c r="H310" i="1" s="1"/>
  <c r="U310" i="1" s="1"/>
  <c r="AL311" i="1"/>
  <c r="H304" i="1"/>
  <c r="I304" i="1" s="1"/>
  <c r="AL304" i="1"/>
  <c r="H300" i="1"/>
  <c r="I300" i="1" s="1"/>
  <c r="AL300" i="1"/>
  <c r="H279" i="1"/>
  <c r="H276" i="1" s="1"/>
  <c r="AL279" i="1"/>
  <c r="H270" i="1"/>
  <c r="I270" i="1" s="1"/>
  <c r="AL270" i="1"/>
  <c r="H250" i="1"/>
  <c r="I250" i="1" s="1"/>
  <c r="N250" i="1" s="1"/>
  <c r="O243" i="1" s="1"/>
  <c r="AL250" i="1"/>
  <c r="AI555" i="1"/>
  <c r="AH550" i="1"/>
  <c r="I504" i="1"/>
  <c r="L880" i="1"/>
  <c r="L863" i="1"/>
  <c r="I872" i="1"/>
  <c r="AL811" i="1"/>
  <c r="H755" i="1"/>
  <c r="I755" i="1" s="1"/>
  <c r="AL718" i="1"/>
  <c r="H717" i="1"/>
  <c r="I717" i="1" s="1"/>
  <c r="AL556" i="1"/>
  <c r="AL546" i="1"/>
  <c r="AL491" i="1"/>
  <c r="AL482" i="1"/>
  <c r="I558" i="1"/>
  <c r="I530" i="1"/>
  <c r="AH426" i="1"/>
  <c r="AL418" i="1"/>
  <c r="AL380" i="1"/>
  <c r="AL294" i="1"/>
  <c r="AA213" i="1"/>
  <c r="L276" i="1"/>
  <c r="I295" i="1"/>
  <c r="AL154" i="1"/>
  <c r="AL124" i="1"/>
  <c r="AL45" i="1"/>
  <c r="I115" i="1"/>
  <c r="AL741" i="1"/>
  <c r="AL714" i="1"/>
  <c r="AL564" i="1"/>
  <c r="AA504" i="1"/>
  <c r="AA491" i="1"/>
  <c r="AL461" i="1"/>
  <c r="I556" i="1"/>
  <c r="I546" i="1"/>
  <c r="I536" i="1"/>
  <c r="AL408" i="1"/>
  <c r="AL388" i="1"/>
  <c r="AA368" i="1"/>
  <c r="AL339" i="1"/>
  <c r="O321" i="1"/>
  <c r="L431" i="1"/>
  <c r="I366" i="1"/>
  <c r="I330" i="1"/>
  <c r="I329" i="1" s="1"/>
  <c r="J329" i="1" s="1"/>
  <c r="AL319" i="1"/>
  <c r="AL131" i="1"/>
  <c r="AL62" i="1"/>
  <c r="I154" i="1"/>
  <c r="I146" i="1"/>
  <c r="N582" i="1"/>
  <c r="AH1303" i="1"/>
  <c r="O1303" i="1"/>
  <c r="L1303" i="1"/>
  <c r="AH1258" i="1"/>
  <c r="I1275" i="1"/>
  <c r="I1227" i="1"/>
  <c r="I1201" i="1"/>
  <c r="O966" i="1"/>
  <c r="L961" i="1"/>
  <c r="H900" i="1"/>
  <c r="I900" i="1" s="1"/>
  <c r="H808" i="1"/>
  <c r="I808" i="1" s="1"/>
  <c r="N808" i="1" s="1"/>
  <c r="O801" i="1" s="1"/>
  <c r="H787" i="1"/>
  <c r="I787" i="1" s="1"/>
  <c r="AI715" i="1"/>
  <c r="I494" i="1"/>
  <c r="AI1233" i="1"/>
  <c r="AI1110" i="1"/>
  <c r="O1110" i="1"/>
  <c r="I1152" i="1"/>
  <c r="N1152" i="1" s="1"/>
  <c r="AI926" i="1"/>
  <c r="AH926" i="1"/>
  <c r="I891" i="1"/>
  <c r="N891" i="1" s="1"/>
  <c r="O880" i="1" s="1"/>
  <c r="AH601" i="1"/>
  <c r="I719" i="1"/>
  <c r="L313" i="1"/>
  <c r="I181" i="1"/>
  <c r="I180" i="1" s="1"/>
  <c r="R180" i="1" s="1"/>
  <c r="I1167" i="1"/>
  <c r="L1115" i="1"/>
  <c r="L1006" i="1"/>
  <c r="O961" i="1"/>
  <c r="H914" i="1"/>
  <c r="I734" i="1"/>
  <c r="N734" i="1" s="1"/>
  <c r="H721" i="1"/>
  <c r="I721" i="1" s="1"/>
  <c r="I564" i="1"/>
  <c r="O326" i="1"/>
  <c r="AH194" i="1"/>
  <c r="I60" i="1"/>
  <c r="I1431" i="1"/>
  <c r="L1193" i="1"/>
  <c r="I1240" i="1"/>
  <c r="I1213" i="1"/>
  <c r="I1199" i="1"/>
  <c r="I1182" i="1"/>
  <c r="I1277" i="1"/>
  <c r="I1209" i="1"/>
  <c r="I1124" i="1"/>
  <c r="I914" i="1"/>
  <c r="I1435" i="1"/>
  <c r="H596" i="1"/>
  <c r="H595" i="1" s="1"/>
  <c r="Q595" i="1" s="1"/>
  <c r="AL596" i="1"/>
  <c r="I574" i="1"/>
  <c r="AA574" i="1"/>
  <c r="I201" i="1"/>
  <c r="AA201" i="1"/>
  <c r="I192" i="1"/>
  <c r="AA192" i="1"/>
  <c r="AJ183" i="1" s="1"/>
  <c r="H241" i="1"/>
  <c r="I241" i="1" s="1"/>
  <c r="N241" i="1" s="1"/>
  <c r="O210" i="1" s="1"/>
  <c r="AL241" i="1"/>
  <c r="H225" i="1"/>
  <c r="I225" i="1" s="1"/>
  <c r="AL225" i="1"/>
  <c r="L143" i="1"/>
  <c r="I170" i="1"/>
  <c r="N170" i="1" s="1"/>
  <c r="AA170" i="1"/>
  <c r="I162" i="1"/>
  <c r="I161" i="1" s="1"/>
  <c r="J161" i="1" s="1"/>
  <c r="AA162" i="1"/>
  <c r="AJ161" i="1" s="1"/>
  <c r="I144" i="1"/>
  <c r="AA144" i="1"/>
  <c r="AA137" i="1"/>
  <c r="I128" i="1"/>
  <c r="AA128" i="1"/>
  <c r="AJ119" i="1" s="1"/>
  <c r="I81" i="1"/>
  <c r="AA81" i="1"/>
  <c r="H759" i="1"/>
  <c r="I759" i="1" s="1"/>
  <c r="AL759" i="1"/>
  <c r="H735" i="1"/>
  <c r="I735" i="1" s="1"/>
  <c r="N735" i="1" s="1"/>
  <c r="AL735" i="1"/>
  <c r="H632" i="1"/>
  <c r="I632" i="1" s="1"/>
  <c r="AL632" i="1"/>
  <c r="AH1405" i="1"/>
  <c r="AL1348" i="1"/>
  <c r="AA1355" i="1"/>
  <c r="AA1342" i="1"/>
  <c r="AJ1405" i="1"/>
  <c r="I1401" i="1"/>
  <c r="I1385" i="1"/>
  <c r="I1321" i="1"/>
  <c r="AL1299" i="1"/>
  <c r="AI1258" i="1"/>
  <c r="O1258" i="1"/>
  <c r="AA1244" i="1"/>
  <c r="AL1217" i="1"/>
  <c r="AL1197" i="1"/>
  <c r="AA1213" i="1"/>
  <c r="AA1161" i="1"/>
  <c r="O1160" i="1"/>
  <c r="L1155" i="1"/>
  <c r="I1285" i="1"/>
  <c r="I1231" i="1"/>
  <c r="N1231" i="1" s="1"/>
  <c r="O1223" i="1" s="1"/>
  <c r="L998" i="1"/>
  <c r="L936" i="1"/>
  <c r="I864" i="1"/>
  <c r="AA864" i="1"/>
  <c r="AJ863" i="1" s="1"/>
  <c r="H947" i="1"/>
  <c r="I947" i="1" s="1"/>
  <c r="AL947" i="1"/>
  <c r="AL885" i="1"/>
  <c r="H885" i="1"/>
  <c r="I885" i="1" s="1"/>
  <c r="AA782" i="1"/>
  <c r="AL774" i="1"/>
  <c r="H774" i="1"/>
  <c r="I774" i="1" s="1"/>
  <c r="AH708" i="1"/>
  <c r="H702" i="1"/>
  <c r="I702" i="1" s="1"/>
  <c r="AL702" i="1"/>
  <c r="H684" i="1"/>
  <c r="I684" i="1" s="1"/>
  <c r="AL684" i="1"/>
  <c r="H674" i="1"/>
  <c r="I674" i="1" s="1"/>
  <c r="AL674" i="1"/>
  <c r="H665" i="1"/>
  <c r="I665" i="1" s="1"/>
  <c r="N665" i="1" s="1"/>
  <c r="O658" i="1" s="1"/>
  <c r="AL665" i="1"/>
  <c r="I294" i="1"/>
  <c r="AA294" i="1"/>
  <c r="I286" i="1"/>
  <c r="AA286" i="1"/>
  <c r="H638" i="1"/>
  <c r="I638" i="1" s="1"/>
  <c r="AL638" i="1"/>
  <c r="AA1427" i="1"/>
  <c r="AL1355" i="1"/>
  <c r="I1403" i="1"/>
  <c r="N1403" i="1" s="1"/>
  <c r="O1380" i="1" s="1"/>
  <c r="I1433" i="1"/>
  <c r="I1399" i="1"/>
  <c r="I1319" i="1"/>
  <c r="AA1182" i="1"/>
  <c r="L1263" i="1"/>
  <c r="I1284" i="1"/>
  <c r="I1279" i="1"/>
  <c r="I1186" i="1"/>
  <c r="AL1152" i="1"/>
  <c r="AI1017" i="1"/>
  <c r="AL1015" i="1"/>
  <c r="O1006" i="1"/>
  <c r="H981" i="1"/>
  <c r="I981" i="1" s="1"/>
  <c r="AL981" i="1"/>
  <c r="H910" i="1"/>
  <c r="I910" i="1" s="1"/>
  <c r="AL910" i="1"/>
  <c r="H904" i="1"/>
  <c r="I904" i="1" s="1"/>
  <c r="AL904" i="1"/>
  <c r="I741" i="1"/>
  <c r="I740" i="1" s="1"/>
  <c r="R740" i="1" s="1"/>
  <c r="AA741" i="1"/>
  <c r="AJ740" i="1" s="1"/>
  <c r="H831" i="1"/>
  <c r="I831" i="1" s="1"/>
  <c r="AL831" i="1"/>
  <c r="H806" i="1"/>
  <c r="AL806" i="1"/>
  <c r="H791" i="1"/>
  <c r="I791" i="1" s="1"/>
  <c r="AL791" i="1"/>
  <c r="H785" i="1"/>
  <c r="I785" i="1" s="1"/>
  <c r="AL785" i="1"/>
  <c r="L729" i="1"/>
  <c r="H713" i="1"/>
  <c r="I713" i="1" s="1"/>
  <c r="AL713" i="1"/>
  <c r="H585" i="1"/>
  <c r="H584" i="1" s="1"/>
  <c r="AL585" i="1"/>
  <c r="H579" i="1"/>
  <c r="I579" i="1" s="1"/>
  <c r="AL579" i="1"/>
  <c r="H519" i="1"/>
  <c r="I519" i="1" s="1"/>
  <c r="AL519" i="1"/>
  <c r="I1205" i="1"/>
  <c r="I838" i="1"/>
  <c r="AA838" i="1"/>
  <c r="I604" i="1"/>
  <c r="AA604" i="1"/>
  <c r="H623" i="1"/>
  <c r="I623" i="1" s="1"/>
  <c r="N623" i="1" s="1"/>
  <c r="O612" i="1" s="1"/>
  <c r="AL623" i="1"/>
  <c r="H28" i="1"/>
  <c r="I28" i="1" s="1"/>
  <c r="AL28" i="1"/>
  <c r="AL2027" i="1"/>
  <c r="AL1443" i="1"/>
  <c r="AL1435" i="1"/>
  <c r="AL1432" i="1"/>
  <c r="AA1435" i="1"/>
  <c r="AJ1428" i="1" s="1"/>
  <c r="AA1423" i="1"/>
  <c r="AI1405" i="1"/>
  <c r="AL1403" i="1"/>
  <c r="AL1363" i="1"/>
  <c r="AA1363" i="1"/>
  <c r="AA1348" i="1"/>
  <c r="O1314" i="1"/>
  <c r="L1405" i="1"/>
  <c r="L1371" i="1"/>
  <c r="I1432" i="1"/>
  <c r="AA1293" i="1"/>
  <c r="AJ1292" i="1" s="1"/>
  <c r="AL1284" i="1"/>
  <c r="AL1277" i="1"/>
  <c r="AA1270" i="1"/>
  <c r="AA1254" i="1"/>
  <c r="AA1227" i="1"/>
  <c r="AJ1223" i="1" s="1"/>
  <c r="AL1211" i="1"/>
  <c r="AL1201" i="1"/>
  <c r="AA1199" i="1"/>
  <c r="AA1191" i="1"/>
  <c r="AJ1190" i="1" s="1"/>
  <c r="AA1167" i="1"/>
  <c r="AL1161" i="1"/>
  <c r="AL1156" i="1"/>
  <c r="I1175" i="1"/>
  <c r="AJ1155" i="1"/>
  <c r="AA1145" i="1"/>
  <c r="AJ1144" i="1" s="1"/>
  <c r="AA1135" i="1"/>
  <c r="AL1022" i="1"/>
  <c r="I1051" i="1"/>
  <c r="O984" i="1"/>
  <c r="O977" i="1"/>
  <c r="I991" i="1"/>
  <c r="AA991" i="1"/>
  <c r="I867" i="1"/>
  <c r="I866" i="1" s="1"/>
  <c r="H920" i="1"/>
  <c r="I920" i="1" s="1"/>
  <c r="AL920" i="1"/>
  <c r="H889" i="1"/>
  <c r="I889" i="1" s="1"/>
  <c r="AL889" i="1"/>
  <c r="H881" i="1"/>
  <c r="I881" i="1" s="1"/>
  <c r="AL881" i="1"/>
  <c r="I821" i="1"/>
  <c r="I811" i="1"/>
  <c r="AA811" i="1"/>
  <c r="AH715" i="1"/>
  <c r="H732" i="1"/>
  <c r="I732" i="1" s="1"/>
  <c r="N732" i="1" s="1"/>
  <c r="AL732" i="1"/>
  <c r="H720" i="1"/>
  <c r="AL720" i="1"/>
  <c r="AI143" i="1"/>
  <c r="AH1006" i="1"/>
  <c r="I1102" i="1"/>
  <c r="I1066" i="1"/>
  <c r="I1122" i="1"/>
  <c r="AA867" i="1"/>
  <c r="AJ866" i="1" s="1"/>
  <c r="AI863" i="1"/>
  <c r="L977" i="1"/>
  <c r="I986" i="1"/>
  <c r="I975" i="1"/>
  <c r="I845" i="1"/>
  <c r="I765" i="1"/>
  <c r="N765" i="1" s="1"/>
  <c r="O754" i="1" s="1"/>
  <c r="I784" i="1"/>
  <c r="N784" i="1" s="1"/>
  <c r="AJ692" i="1"/>
  <c r="I610" i="1"/>
  <c r="AL560" i="1"/>
  <c r="AL458" i="1"/>
  <c r="I577" i="1"/>
  <c r="AA577" i="1"/>
  <c r="H534" i="1"/>
  <c r="I534" i="1" s="1"/>
  <c r="AL534" i="1"/>
  <c r="H526" i="1"/>
  <c r="I526" i="1" s="1"/>
  <c r="AL526" i="1"/>
  <c r="L359" i="1"/>
  <c r="H348" i="1"/>
  <c r="AL348" i="1"/>
  <c r="I297" i="1"/>
  <c r="AA297" i="1"/>
  <c r="H298" i="1"/>
  <c r="I298" i="1" s="1"/>
  <c r="AL298" i="1"/>
  <c r="H288" i="1"/>
  <c r="I288" i="1" s="1"/>
  <c r="AL288" i="1"/>
  <c r="H274" i="1"/>
  <c r="I274" i="1" s="1"/>
  <c r="N274" i="1" s="1"/>
  <c r="O252" i="1" s="1"/>
  <c r="AL274" i="1"/>
  <c r="H264" i="1"/>
  <c r="I264" i="1" s="1"/>
  <c r="AL264" i="1"/>
  <c r="H248" i="1"/>
  <c r="I248" i="1" s="1"/>
  <c r="AL248" i="1"/>
  <c r="H229" i="1"/>
  <c r="I229" i="1" s="1"/>
  <c r="AL229" i="1"/>
  <c r="H98" i="1"/>
  <c r="I98" i="1" s="1"/>
  <c r="AL98" i="1"/>
  <c r="H87" i="1"/>
  <c r="I87" i="1" s="1"/>
  <c r="AL87" i="1"/>
  <c r="H78" i="1"/>
  <c r="I78" i="1" s="1"/>
  <c r="N78" i="1" s="1"/>
  <c r="O47" i="1" s="1"/>
  <c r="AL78" i="1"/>
  <c r="H70" i="1"/>
  <c r="I70" i="1" s="1"/>
  <c r="AL70" i="1"/>
  <c r="H54" i="1"/>
  <c r="I54" i="1" s="1"/>
  <c r="AL54" i="1"/>
  <c r="H36" i="1"/>
  <c r="I36" i="1" s="1"/>
  <c r="AL36" i="1"/>
  <c r="L984" i="1"/>
  <c r="I955" i="1"/>
  <c r="AI810" i="1"/>
  <c r="I806" i="1"/>
  <c r="I678" i="1"/>
  <c r="L566" i="1"/>
  <c r="I542" i="1"/>
  <c r="AA542" i="1"/>
  <c r="AJ525" i="1" s="1"/>
  <c r="H500" i="1"/>
  <c r="I500" i="1" s="1"/>
  <c r="AL500" i="1"/>
  <c r="H474" i="1"/>
  <c r="I474" i="1" s="1"/>
  <c r="AL474" i="1"/>
  <c r="I335" i="1"/>
  <c r="AA335" i="1"/>
  <c r="H401" i="1"/>
  <c r="I401" i="1" s="1"/>
  <c r="AL401" i="1"/>
  <c r="H370" i="1"/>
  <c r="I370" i="1" s="1"/>
  <c r="AL370" i="1"/>
  <c r="H364" i="1"/>
  <c r="I364" i="1" s="1"/>
  <c r="AL364" i="1"/>
  <c r="H354" i="1"/>
  <c r="I354" i="1" s="1"/>
  <c r="N354" i="1" s="1"/>
  <c r="O343" i="1" s="1"/>
  <c r="AL354" i="1"/>
  <c r="AA237" i="1"/>
  <c r="H305" i="1"/>
  <c r="I305" i="1" s="1"/>
  <c r="AL305" i="1"/>
  <c r="H233" i="1"/>
  <c r="I233" i="1" s="1"/>
  <c r="AL233" i="1"/>
  <c r="H217" i="1"/>
  <c r="I217" i="1" s="1"/>
  <c r="AL217" i="1"/>
  <c r="H211" i="1"/>
  <c r="I211" i="1" s="1"/>
  <c r="AL211" i="1"/>
  <c r="H195" i="1"/>
  <c r="I195" i="1" s="1"/>
  <c r="AL195" i="1"/>
  <c r="H186" i="1"/>
  <c r="I186" i="1" s="1"/>
  <c r="AL186" i="1"/>
  <c r="AI163" i="1"/>
  <c r="H152" i="1"/>
  <c r="I152" i="1" s="1"/>
  <c r="AL152" i="1"/>
  <c r="H137" i="1"/>
  <c r="I137" i="1" s="1"/>
  <c r="AL137" i="1"/>
  <c r="H122" i="1"/>
  <c r="I122" i="1" s="1"/>
  <c r="AL122" i="1"/>
  <c r="I1130" i="1"/>
  <c r="I1106" i="1"/>
  <c r="I1096" i="1"/>
  <c r="I1018" i="1"/>
  <c r="AI858" i="1"/>
  <c r="I962" i="1"/>
  <c r="AH840" i="1"/>
  <c r="AI835" i="1"/>
  <c r="AI743" i="1"/>
  <c r="AI708" i="1"/>
  <c r="L573" i="1"/>
  <c r="H571" i="1"/>
  <c r="I571" i="1" s="1"/>
  <c r="AL571" i="1"/>
  <c r="H567" i="1"/>
  <c r="I567" i="1" s="1"/>
  <c r="AL567" i="1"/>
  <c r="I380" i="1"/>
  <c r="AA380" i="1"/>
  <c r="H427" i="1"/>
  <c r="AL427" i="1"/>
  <c r="H410" i="1"/>
  <c r="I410" i="1" s="1"/>
  <c r="AL410" i="1"/>
  <c r="H237" i="1"/>
  <c r="I237" i="1" s="1"/>
  <c r="AL237" i="1"/>
  <c r="H221" i="1"/>
  <c r="I221" i="1" s="1"/>
  <c r="AL221" i="1"/>
  <c r="AH454" i="1"/>
  <c r="I548" i="1"/>
  <c r="N548" i="1" s="1"/>
  <c r="O525" i="1" s="1"/>
  <c r="I339" i="1"/>
  <c r="AI281" i="1"/>
  <c r="AI194" i="1"/>
  <c r="I301" i="1"/>
  <c r="O130" i="1"/>
  <c r="L114" i="1"/>
  <c r="L31" i="1"/>
  <c r="AI390" i="1"/>
  <c r="AH390" i="1"/>
  <c r="O332" i="1"/>
  <c r="L321" i="1"/>
  <c r="I422" i="1"/>
  <c r="AI276" i="1"/>
  <c r="L183" i="1"/>
  <c r="O114" i="1"/>
  <c r="O19" i="1"/>
  <c r="I85" i="1"/>
  <c r="I62" i="1"/>
  <c r="AI460" i="1"/>
  <c r="I593" i="1"/>
  <c r="N593" i="1" s="1"/>
  <c r="I589" i="1"/>
  <c r="N589" i="1" s="1"/>
  <c r="I544" i="1"/>
  <c r="I591" i="1"/>
  <c r="N591" i="1" s="1"/>
  <c r="L426" i="1"/>
  <c r="I388" i="1"/>
  <c r="N388" i="1" s="1"/>
  <c r="O359" i="1" s="1"/>
  <c r="AH276" i="1"/>
  <c r="I256" i="1"/>
  <c r="AH143" i="1"/>
  <c r="AI114" i="1"/>
  <c r="I1207" i="1"/>
  <c r="AA1207" i="1"/>
  <c r="I1200" i="1"/>
  <c r="AA1200" i="1"/>
  <c r="H1288" i="1"/>
  <c r="I1288" i="1" s="1"/>
  <c r="AL1288" i="1"/>
  <c r="H1160" i="1"/>
  <c r="Q1160" i="1" s="1"/>
  <c r="H1136" i="1"/>
  <c r="I1136" i="1" s="1"/>
  <c r="AL1136" i="1"/>
  <c r="I934" i="1"/>
  <c r="N934" i="1" s="1"/>
  <c r="O926" i="1" s="1"/>
  <c r="AA934" i="1"/>
  <c r="H912" i="1"/>
  <c r="I912" i="1" s="1"/>
  <c r="AL912" i="1"/>
  <c r="H876" i="1"/>
  <c r="I876" i="1" s="1"/>
  <c r="AL876" i="1"/>
  <c r="I757" i="1"/>
  <c r="AA757" i="1"/>
  <c r="AJ754" i="1" s="1"/>
  <c r="H661" i="1"/>
  <c r="I661" i="1" s="1"/>
  <c r="AL661" i="1"/>
  <c r="H635" i="1"/>
  <c r="I635" i="1" s="1"/>
  <c r="AL635" i="1"/>
  <c r="H606" i="1"/>
  <c r="I606" i="1" s="1"/>
  <c r="AL606" i="1"/>
  <c r="I14" i="1"/>
  <c r="I13" i="1" s="1"/>
  <c r="AA14" i="1"/>
  <c r="AJ13" i="1" s="1"/>
  <c r="H168" i="1"/>
  <c r="I168" i="1" s="1"/>
  <c r="N168" i="1" s="1"/>
  <c r="AL168" i="1"/>
  <c r="AI1421" i="1"/>
  <c r="I1317" i="1"/>
  <c r="AA1317" i="1"/>
  <c r="AJ1314" i="1" s="1"/>
  <c r="H1406" i="1"/>
  <c r="H1405" i="1" s="1"/>
  <c r="S1405" i="1" s="1"/>
  <c r="AL1406" i="1"/>
  <c r="H1397" i="1"/>
  <c r="I1397" i="1" s="1"/>
  <c r="AL1397" i="1"/>
  <c r="AH1193" i="1"/>
  <c r="AH1166" i="1"/>
  <c r="I1298" i="1"/>
  <c r="N1298" i="1" s="1"/>
  <c r="AA1298" i="1"/>
  <c r="AJ1295" i="1" s="1"/>
  <c r="I1290" i="1"/>
  <c r="AA1234" i="1"/>
  <c r="H1296" i="1"/>
  <c r="I1296" i="1" s="1"/>
  <c r="AL1296" i="1"/>
  <c r="I1221" i="1"/>
  <c r="N1221" i="1" s="1"/>
  <c r="O1193" i="1" s="1"/>
  <c r="H1188" i="1"/>
  <c r="I1188" i="1" s="1"/>
  <c r="N1188" i="1" s="1"/>
  <c r="O1177" i="1" s="1"/>
  <c r="AL1188" i="1"/>
  <c r="AI1044" i="1"/>
  <c r="L1044" i="1"/>
  <c r="AA1029" i="1"/>
  <c r="H1148" i="1"/>
  <c r="I1148" i="1" s="1"/>
  <c r="N1148" i="1" s="1"/>
  <c r="AL1148" i="1"/>
  <c r="H1098" i="1"/>
  <c r="I1098" i="1" s="1"/>
  <c r="AL1098" i="1"/>
  <c r="H1056" i="1"/>
  <c r="I1056" i="1" s="1"/>
  <c r="AL1056" i="1"/>
  <c r="AH896" i="1"/>
  <c r="I887" i="1"/>
  <c r="AA887" i="1"/>
  <c r="I859" i="1"/>
  <c r="H985" i="1"/>
  <c r="AL985" i="1"/>
  <c r="H964" i="1"/>
  <c r="H961" i="1" s="1"/>
  <c r="AL964" i="1"/>
  <c r="AL678" i="1"/>
  <c r="I619" i="1"/>
  <c r="AA619" i="1"/>
  <c r="H1391" i="1"/>
  <c r="I1391" i="1" s="1"/>
  <c r="AL1391" i="1"/>
  <c r="AA1184" i="1"/>
  <c r="H1184" i="1"/>
  <c r="AL1184" i="1"/>
  <c r="H1140" i="1"/>
  <c r="I1140" i="1" s="1"/>
  <c r="AL1140" i="1"/>
  <c r="H1116" i="1"/>
  <c r="I1116" i="1" s="1"/>
  <c r="AL1116" i="1"/>
  <c r="H1039" i="1"/>
  <c r="I1039" i="1" s="1"/>
  <c r="N1039" i="1" s="1"/>
  <c r="O1028" i="1" s="1"/>
  <c r="AL1039" i="1"/>
  <c r="H1009" i="1"/>
  <c r="I1009" i="1" s="1"/>
  <c r="AL1009" i="1"/>
  <c r="I985" i="1"/>
  <c r="H982" i="1"/>
  <c r="I982" i="1" s="1"/>
  <c r="AL982" i="1"/>
  <c r="H863" i="1"/>
  <c r="Q863" i="1" s="1"/>
  <c r="H727" i="1"/>
  <c r="H726" i="1" s="1"/>
  <c r="U726" i="1" s="1"/>
  <c r="AL727" i="1"/>
  <c r="H698" i="1"/>
  <c r="I698" i="1" s="1"/>
  <c r="AL698" i="1"/>
  <c r="I418" i="1"/>
  <c r="AA418" i="1"/>
  <c r="H386" i="1"/>
  <c r="I386" i="1" s="1"/>
  <c r="AL386" i="1"/>
  <c r="H159" i="1"/>
  <c r="I159" i="1" s="1"/>
  <c r="AL159" i="1"/>
  <c r="H112" i="1"/>
  <c r="I112" i="1" s="1"/>
  <c r="N112" i="1" s="1"/>
  <c r="O89" i="1" s="1"/>
  <c r="AL112" i="1"/>
  <c r="H106" i="1"/>
  <c r="I106" i="1" s="1"/>
  <c r="AL106" i="1"/>
  <c r="I1434" i="1"/>
  <c r="I1411" i="1"/>
  <c r="I1393" i="1"/>
  <c r="AA1393" i="1"/>
  <c r="AJ1380" i="1" s="1"/>
  <c r="H1428" i="1"/>
  <c r="Q1428" i="1" s="1"/>
  <c r="H1425" i="1"/>
  <c r="I1425" i="1" s="1"/>
  <c r="AL1425" i="1"/>
  <c r="H1413" i="1"/>
  <c r="I1413" i="1" s="1"/>
  <c r="AL1413" i="1"/>
  <c r="H1323" i="1"/>
  <c r="I1323" i="1" s="1"/>
  <c r="AL1323" i="1"/>
  <c r="H1315" i="1"/>
  <c r="I1315" i="1" s="1"/>
  <c r="AL1315" i="1"/>
  <c r="L1177" i="1"/>
  <c r="I1280" i="1"/>
  <c r="H1261" i="1"/>
  <c r="H1258" i="1" s="1"/>
  <c r="S1258" i="1" s="1"/>
  <c r="AL1261" i="1"/>
  <c r="H1234" i="1"/>
  <c r="I1234" i="1" s="1"/>
  <c r="AL1234" i="1"/>
  <c r="H1196" i="1"/>
  <c r="H1193" i="1" s="1"/>
  <c r="AL1196" i="1"/>
  <c r="AI1126" i="1"/>
  <c r="AA1148" i="1"/>
  <c r="AJ1084" i="1"/>
  <c r="I1050" i="1"/>
  <c r="AA1050" i="1"/>
  <c r="I1042" i="1"/>
  <c r="I1041" i="1" s="1"/>
  <c r="J1041" i="1" s="1"/>
  <c r="AA1042" i="1"/>
  <c r="AJ1041" i="1" s="1"/>
  <c r="H1138" i="1"/>
  <c r="I1138" i="1" s="1"/>
  <c r="AL1138" i="1"/>
  <c r="H1128" i="1"/>
  <c r="I1128" i="1" s="1"/>
  <c r="AL1128" i="1"/>
  <c r="H1104" i="1"/>
  <c r="I1104" i="1" s="1"/>
  <c r="AL1104" i="1"/>
  <c r="H1062" i="1"/>
  <c r="I1062" i="1" s="1"/>
  <c r="AL1062" i="1"/>
  <c r="H1024" i="1"/>
  <c r="I1024" i="1" s="1"/>
  <c r="AL1024" i="1"/>
  <c r="AL959" i="1"/>
  <c r="AI869" i="1"/>
  <c r="I987" i="1"/>
  <c r="AA987" i="1"/>
  <c r="I959" i="1"/>
  <c r="N959" i="1" s="1"/>
  <c r="O936" i="1" s="1"/>
  <c r="AA959" i="1"/>
  <c r="AA906" i="1"/>
  <c r="AA900" i="1"/>
  <c r="H990" i="1"/>
  <c r="I990" i="1" s="1"/>
  <c r="AL990" i="1"/>
  <c r="H978" i="1"/>
  <c r="I978" i="1" s="1"/>
  <c r="AL978" i="1"/>
  <c r="H971" i="1"/>
  <c r="I971" i="1" s="1"/>
  <c r="AL971" i="1"/>
  <c r="H852" i="1"/>
  <c r="H851" i="1" s="1"/>
  <c r="AL852" i="1"/>
  <c r="H843" i="1"/>
  <c r="I843" i="1" s="1"/>
  <c r="AL843" i="1"/>
  <c r="H817" i="1"/>
  <c r="I817" i="1" s="1"/>
  <c r="AL817" i="1"/>
  <c r="H793" i="1"/>
  <c r="I793" i="1" s="1"/>
  <c r="AL793" i="1"/>
  <c r="H768" i="1"/>
  <c r="H767" i="1" s="1"/>
  <c r="S767" i="1" s="1"/>
  <c r="AL768" i="1"/>
  <c r="I1287" i="1"/>
  <c r="AA1287" i="1"/>
  <c r="H1250" i="1"/>
  <c r="I1250" i="1" s="1"/>
  <c r="AL1250" i="1"/>
  <c r="H1078" i="1"/>
  <c r="I1078" i="1" s="1"/>
  <c r="AL1078" i="1"/>
  <c r="H1048" i="1"/>
  <c r="I1048" i="1" s="1"/>
  <c r="AL1048" i="1"/>
  <c r="I973" i="1"/>
  <c r="AA973" i="1"/>
  <c r="H688" i="1"/>
  <c r="I688" i="1" s="1"/>
  <c r="AL688" i="1"/>
  <c r="AL1319" i="1"/>
  <c r="H1376" i="1"/>
  <c r="I1376" i="1" s="1"/>
  <c r="AL1376" i="1"/>
  <c r="H1361" i="1"/>
  <c r="I1361" i="1" s="1"/>
  <c r="AL1361" i="1"/>
  <c r="H1339" i="1"/>
  <c r="H1338" i="1" s="1"/>
  <c r="S1338" i="1" s="1"/>
  <c r="AL1339" i="1"/>
  <c r="H1330" i="1"/>
  <c r="I1330" i="1" s="1"/>
  <c r="AL1330" i="1"/>
  <c r="AI1274" i="1"/>
  <c r="AA1250" i="1"/>
  <c r="H1268" i="1"/>
  <c r="I1268" i="1" s="1"/>
  <c r="AL1268" i="1"/>
  <c r="H1163" i="1"/>
  <c r="Q1163" i="1" s="1"/>
  <c r="I1164" i="1"/>
  <c r="I1163" i="1" s="1"/>
  <c r="R1163" i="1" s="1"/>
  <c r="AA1066" i="1"/>
  <c r="O1017" i="1"/>
  <c r="I1054" i="1"/>
  <c r="AA1054" i="1"/>
  <c r="H1134" i="1"/>
  <c r="I1134" i="1" s="1"/>
  <c r="AL1134" i="1"/>
  <c r="H1108" i="1"/>
  <c r="I1108" i="1" s="1"/>
  <c r="N1108" i="1" s="1"/>
  <c r="O1084" i="1" s="1"/>
  <c r="AL1108" i="1"/>
  <c r="H1072" i="1"/>
  <c r="I1072" i="1" s="1"/>
  <c r="N1072" i="1" s="1"/>
  <c r="O1044" i="1" s="1"/>
  <c r="AL1072" i="1"/>
  <c r="H1029" i="1"/>
  <c r="I1029" i="1" s="1"/>
  <c r="AL1029" i="1"/>
  <c r="AH880" i="1"/>
  <c r="I999" i="1"/>
  <c r="N999" i="1" s="1"/>
  <c r="AA990" i="1"/>
  <c r="I967" i="1"/>
  <c r="AA920" i="1"/>
  <c r="AJ858" i="1"/>
  <c r="H980" i="1"/>
  <c r="I980" i="1" s="1"/>
  <c r="AL980" i="1"/>
  <c r="H945" i="1"/>
  <c r="I945" i="1" s="1"/>
  <c r="AL945" i="1"/>
  <c r="AI1428" i="1"/>
  <c r="AI1303" i="1"/>
  <c r="AJ1274" i="1"/>
  <c r="AH1274" i="1"/>
  <c r="AI1223" i="1"/>
  <c r="O1166" i="1"/>
  <c r="L1223" i="1"/>
  <c r="L1160" i="1"/>
  <c r="I1276" i="1"/>
  <c r="I1219" i="1"/>
  <c r="I1301" i="1"/>
  <c r="N1301" i="1" s="1"/>
  <c r="I1299" i="1"/>
  <c r="N1299" i="1" s="1"/>
  <c r="I1266" i="1"/>
  <c r="AI1006" i="1"/>
  <c r="L1110" i="1"/>
  <c r="L1017" i="1"/>
  <c r="I1092" i="1"/>
  <c r="I1020" i="1"/>
  <c r="I1120" i="1"/>
  <c r="I1037" i="1"/>
  <c r="I1022" i="1"/>
  <c r="I1004" i="1"/>
  <c r="N1004" i="1" s="1"/>
  <c r="I1000" i="1"/>
  <c r="N1000" i="1" s="1"/>
  <c r="I993" i="1"/>
  <c r="I992" i="1" s="1"/>
  <c r="I924" i="1"/>
  <c r="N924" i="1" s="1"/>
  <c r="O896" i="1" s="1"/>
  <c r="I989" i="1"/>
  <c r="L810" i="1"/>
  <c r="AA804" i="1"/>
  <c r="AJ801" i="1" s="1"/>
  <c r="AA797" i="1"/>
  <c r="I773" i="1"/>
  <c r="AA773" i="1"/>
  <c r="H799" i="1"/>
  <c r="I799" i="1" s="1"/>
  <c r="N799" i="1" s="1"/>
  <c r="AL799" i="1"/>
  <c r="H778" i="1"/>
  <c r="I778" i="1" s="1"/>
  <c r="AL778" i="1"/>
  <c r="L628" i="1"/>
  <c r="AA711" i="1"/>
  <c r="I711" i="1"/>
  <c r="I640" i="1"/>
  <c r="AA640" i="1"/>
  <c r="I626" i="1"/>
  <c r="I625" i="1" s="1"/>
  <c r="T625" i="1" s="1"/>
  <c r="AA626" i="1"/>
  <c r="AJ625" i="1" s="1"/>
  <c r="H704" i="1"/>
  <c r="I704" i="1" s="1"/>
  <c r="AL704" i="1"/>
  <c r="O573" i="1"/>
  <c r="AA519" i="1"/>
  <c r="H578" i="1"/>
  <c r="AL578" i="1"/>
  <c r="H575" i="1"/>
  <c r="I575" i="1" s="1"/>
  <c r="AL575" i="1"/>
  <c r="H570" i="1"/>
  <c r="I570" i="1" s="1"/>
  <c r="AL570" i="1"/>
  <c r="H523" i="1"/>
  <c r="I523" i="1" s="1"/>
  <c r="N523" i="1" s="1"/>
  <c r="O516" i="1" s="1"/>
  <c r="AL523" i="1"/>
  <c r="H488" i="1"/>
  <c r="I488" i="1" s="1"/>
  <c r="AL488" i="1"/>
  <c r="AI1442" i="1"/>
  <c r="AJ1308" i="1"/>
  <c r="L1421" i="1"/>
  <c r="L1341" i="1"/>
  <c r="L1308" i="1"/>
  <c r="I1387" i="1"/>
  <c r="AI1177" i="1"/>
  <c r="AI1160" i="1"/>
  <c r="I1300" i="1"/>
  <c r="N1300" i="1" s="1"/>
  <c r="I1211" i="1"/>
  <c r="I1203" i="1"/>
  <c r="AH1133" i="1"/>
  <c r="AH1126" i="1"/>
  <c r="O1011" i="1"/>
  <c r="L1126" i="1"/>
  <c r="AH998" i="1"/>
  <c r="I930" i="1"/>
  <c r="I916" i="1"/>
  <c r="I1003" i="1"/>
  <c r="N1003" i="1" s="1"/>
  <c r="H922" i="1"/>
  <c r="O743" i="1"/>
  <c r="AA836" i="1"/>
  <c r="I827" i="1"/>
  <c r="I777" i="1"/>
  <c r="AA777" i="1"/>
  <c r="I746" i="1"/>
  <c r="AA746" i="1"/>
  <c r="H804" i="1"/>
  <c r="I804" i="1" s="1"/>
  <c r="AL804" i="1"/>
  <c r="H750" i="1"/>
  <c r="I750" i="1" s="1"/>
  <c r="AL750" i="1"/>
  <c r="I602" i="1"/>
  <c r="AA602" i="1"/>
  <c r="H710" i="1"/>
  <c r="AL710" i="1"/>
  <c r="H693" i="1"/>
  <c r="AL693" i="1"/>
  <c r="H644" i="1"/>
  <c r="I644" i="1" s="1"/>
  <c r="AL644" i="1"/>
  <c r="H617" i="1"/>
  <c r="I617" i="1" s="1"/>
  <c r="AL617" i="1"/>
  <c r="O1421" i="1"/>
  <c r="AH1371" i="1"/>
  <c r="AI1341" i="1"/>
  <c r="AI1325" i="1"/>
  <c r="O1308" i="1"/>
  <c r="AH1263" i="1"/>
  <c r="I1278" i="1"/>
  <c r="I1215" i="1"/>
  <c r="I1197" i="1"/>
  <c r="I1180" i="1"/>
  <c r="I1158" i="1"/>
  <c r="AH869" i="1"/>
  <c r="AH858" i="1"/>
  <c r="I1002" i="1"/>
  <c r="N1002" i="1" s="1"/>
  <c r="L743" i="1"/>
  <c r="AA787" i="1"/>
  <c r="H836" i="1"/>
  <c r="I836" i="1" s="1"/>
  <c r="AL836" i="1"/>
  <c r="H761" i="1"/>
  <c r="I761" i="1" s="1"/>
  <c r="AL761" i="1"/>
  <c r="H738" i="1"/>
  <c r="AL738" i="1"/>
  <c r="AI729" i="1"/>
  <c r="AI667" i="1"/>
  <c r="H650" i="1"/>
  <c r="I650" i="1" s="1"/>
  <c r="AL650" i="1"/>
  <c r="H631" i="1"/>
  <c r="I631" i="1" s="1"/>
  <c r="AL631" i="1"/>
  <c r="AH587" i="1"/>
  <c r="AI612" i="1"/>
  <c r="AI587" i="1"/>
  <c r="AH566" i="1"/>
  <c r="AL551" i="1"/>
  <c r="AH525" i="1"/>
  <c r="L525" i="1"/>
  <c r="I569" i="1"/>
  <c r="AA569" i="1"/>
  <c r="H538" i="1"/>
  <c r="I538" i="1" s="1"/>
  <c r="AL538" i="1"/>
  <c r="H496" i="1"/>
  <c r="I496" i="1" s="1"/>
  <c r="AL496" i="1"/>
  <c r="H469" i="1"/>
  <c r="I469" i="1" s="1"/>
  <c r="AL469" i="1"/>
  <c r="H463" i="1"/>
  <c r="I463" i="1" s="1"/>
  <c r="AL463" i="1"/>
  <c r="L343" i="1"/>
  <c r="AA438" i="1"/>
  <c r="AJ431" i="1" s="1"/>
  <c r="L130" i="1"/>
  <c r="I135" i="1"/>
  <c r="AA135" i="1"/>
  <c r="AA117" i="1"/>
  <c r="AJ114" i="1" s="1"/>
  <c r="L754" i="1"/>
  <c r="H795" i="1"/>
  <c r="I795" i="1" s="1"/>
  <c r="H780" i="1"/>
  <c r="I780" i="1" s="1"/>
  <c r="H763" i="1"/>
  <c r="I763" i="1" s="1"/>
  <c r="AI692" i="1"/>
  <c r="I712" i="1"/>
  <c r="I680" i="1"/>
  <c r="I642" i="1"/>
  <c r="I621" i="1"/>
  <c r="AA474" i="1"/>
  <c r="H476" i="1"/>
  <c r="I476" i="1" s="1"/>
  <c r="AL476" i="1"/>
  <c r="AA401" i="1"/>
  <c r="I376" i="1"/>
  <c r="AA376" i="1"/>
  <c r="H446" i="1"/>
  <c r="H445" i="1" s="1"/>
  <c r="U445" i="1" s="1"/>
  <c r="AL446" i="1"/>
  <c r="AH313" i="1"/>
  <c r="L210" i="1"/>
  <c r="AA300" i="1"/>
  <c r="I290" i="1"/>
  <c r="AA290" i="1"/>
  <c r="AA233" i="1"/>
  <c r="H296" i="1"/>
  <c r="I296" i="1" s="1"/>
  <c r="AL296" i="1"/>
  <c r="H293" i="1"/>
  <c r="AL293" i="1"/>
  <c r="H284" i="1"/>
  <c r="I284" i="1" s="1"/>
  <c r="AL284" i="1"/>
  <c r="L801" i="1"/>
  <c r="AH628" i="1"/>
  <c r="I722" i="1"/>
  <c r="I718" i="1"/>
  <c r="I714" i="1"/>
  <c r="I706" i="1"/>
  <c r="I654" i="1"/>
  <c r="AH460" i="1"/>
  <c r="I480" i="1"/>
  <c r="AA480" i="1"/>
  <c r="H512" i="1"/>
  <c r="I512" i="1" s="1"/>
  <c r="AL512" i="1"/>
  <c r="AI359" i="1"/>
  <c r="H412" i="1"/>
  <c r="I412" i="1" s="1"/>
  <c r="AL412" i="1"/>
  <c r="H396" i="1"/>
  <c r="I396" i="1" s="1"/>
  <c r="AL396" i="1"/>
  <c r="H372" i="1"/>
  <c r="I372" i="1" s="1"/>
  <c r="AL372" i="1"/>
  <c r="AH516" i="1"/>
  <c r="L587" i="1"/>
  <c r="I568" i="1"/>
  <c r="I452" i="1"/>
  <c r="AA339" i="1"/>
  <c r="L332" i="1"/>
  <c r="L326" i="1"/>
  <c r="I408" i="1"/>
  <c r="O299" i="1"/>
  <c r="L252" i="1"/>
  <c r="AA264" i="1"/>
  <c r="AA195" i="1"/>
  <c r="H197" i="1"/>
  <c r="I197" i="1" s="1"/>
  <c r="AL197" i="1"/>
  <c r="H188" i="1"/>
  <c r="I188" i="1" s="1"/>
  <c r="AL188" i="1"/>
  <c r="AI130" i="1"/>
  <c r="L80" i="1"/>
  <c r="AA76" i="1"/>
  <c r="AJ47" i="1" s="1"/>
  <c r="I32" i="1"/>
  <c r="AA32" i="1"/>
  <c r="I22" i="1"/>
  <c r="AA22" i="1"/>
  <c r="H120" i="1"/>
  <c r="I120" i="1" s="1"/>
  <c r="AL120" i="1"/>
  <c r="H76" i="1"/>
  <c r="I76" i="1" s="1"/>
  <c r="AL76" i="1"/>
  <c r="H68" i="1"/>
  <c r="I68" i="1" s="1"/>
  <c r="AL68" i="1"/>
  <c r="H52" i="1"/>
  <c r="I52" i="1" s="1"/>
  <c r="AL52" i="1"/>
  <c r="H26" i="1"/>
  <c r="I26" i="1" s="1"/>
  <c r="AL26" i="1"/>
  <c r="AH487" i="1"/>
  <c r="AH449" i="1"/>
  <c r="L449" i="1"/>
  <c r="I562" i="1"/>
  <c r="I253" i="1"/>
  <c r="AA253" i="1"/>
  <c r="AA217" i="1"/>
  <c r="AA208" i="1"/>
  <c r="AJ207" i="1" s="1"/>
  <c r="H317" i="1"/>
  <c r="I317" i="1" s="1"/>
  <c r="N317" i="1" s="1"/>
  <c r="AL317" i="1"/>
  <c r="H314" i="1"/>
  <c r="AL314" i="1"/>
  <c r="H177" i="1"/>
  <c r="I178" i="1"/>
  <c r="I177" i="1" s="1"/>
  <c r="I172" i="1"/>
  <c r="N172" i="1" s="1"/>
  <c r="AA172" i="1"/>
  <c r="I83" i="1"/>
  <c r="AA83" i="1"/>
  <c r="H148" i="1"/>
  <c r="AL148" i="1"/>
  <c r="H141" i="1"/>
  <c r="I141" i="1" s="1"/>
  <c r="AL141" i="1"/>
  <c r="H126" i="1"/>
  <c r="I126" i="1" s="1"/>
  <c r="AL126" i="1"/>
  <c r="H94" i="1"/>
  <c r="I94" i="1" s="1"/>
  <c r="AL94" i="1"/>
  <c r="AI449" i="1"/>
  <c r="I572" i="1"/>
  <c r="AI431" i="1"/>
  <c r="O431" i="1"/>
  <c r="AI332" i="1"/>
  <c r="AJ326" i="1"/>
  <c r="I205" i="1"/>
  <c r="N205" i="1" s="1"/>
  <c r="O194" i="1" s="1"/>
  <c r="H272" i="1"/>
  <c r="I272" i="1" s="1"/>
  <c r="AL272" i="1"/>
  <c r="H262" i="1"/>
  <c r="I262" i="1" s="1"/>
  <c r="AL262" i="1"/>
  <c r="H246" i="1"/>
  <c r="I246" i="1" s="1"/>
  <c r="AL246" i="1"/>
  <c r="H208" i="1"/>
  <c r="H207" i="1" s="1"/>
  <c r="S207" i="1" s="1"/>
  <c r="AL208" i="1"/>
  <c r="I110" i="1"/>
  <c r="AA110" i="1"/>
  <c r="AA90" i="1"/>
  <c r="AI313" i="1"/>
  <c r="AH292" i="1"/>
  <c r="I316" i="1"/>
  <c r="N316" i="1" s="1"/>
  <c r="I40" i="1"/>
  <c r="AH281" i="1"/>
  <c r="O281" i="1"/>
  <c r="AI210" i="1"/>
  <c r="AH183" i="1"/>
  <c r="I318" i="1"/>
  <c r="N318" i="1" s="1"/>
  <c r="AI47" i="1"/>
  <c r="O276" i="1"/>
  <c r="I277" i="1"/>
  <c r="AI19" i="1"/>
  <c r="L89" i="1"/>
  <c r="I104" i="1"/>
  <c r="AI2022" i="1"/>
  <c r="AI1410" i="1"/>
  <c r="AH1410" i="1"/>
  <c r="O1155" i="1"/>
  <c r="AH1155" i="1"/>
  <c r="AJ1115" i="1"/>
  <c r="I560" i="1"/>
  <c r="AA560" i="1"/>
  <c r="AJ555" i="1" s="1"/>
  <c r="AJ449" i="1"/>
  <c r="AI321" i="1"/>
  <c r="AH321" i="1"/>
  <c r="AH2022" i="1"/>
  <c r="I1417" i="1"/>
  <c r="O1410" i="1"/>
  <c r="I1389" i="1"/>
  <c r="AI1371" i="1"/>
  <c r="H1308" i="1"/>
  <c r="Q1308" i="1" s="1"/>
  <c r="AH1308" i="1"/>
  <c r="O1263" i="1"/>
  <c r="AH1233" i="1"/>
  <c r="I1229" i="1"/>
  <c r="I1224" i="1"/>
  <c r="I1194" i="1"/>
  <c r="O1115" i="1"/>
  <c r="I1118" i="1"/>
  <c r="I1094" i="1"/>
  <c r="I1080" i="1"/>
  <c r="AI1074" i="1"/>
  <c r="AH1011" i="1"/>
  <c r="AI966" i="1"/>
  <c r="H932" i="1"/>
  <c r="I932" i="1" s="1"/>
  <c r="I899" i="1"/>
  <c r="I855" i="1"/>
  <c r="I854" i="1" s="1"/>
  <c r="V854" i="1" s="1"/>
  <c r="T854" i="1"/>
  <c r="I847" i="1"/>
  <c r="I434" i="1"/>
  <c r="AH697" i="1"/>
  <c r="AH667" i="1"/>
  <c r="I663" i="1"/>
  <c r="I659" i="1"/>
  <c r="I629" i="1"/>
  <c r="R584" i="1"/>
  <c r="AH555" i="1"/>
  <c r="H555" i="1"/>
  <c r="Q555" i="1" s="1"/>
  <c r="R484" i="1"/>
  <c r="V484" i="1"/>
  <c r="AA485" i="1"/>
  <c r="AJ484" i="1" s="1"/>
  <c r="AH471" i="1"/>
  <c r="AI454" i="1"/>
  <c r="O454" i="1"/>
  <c r="I346" i="1"/>
  <c r="AH326" i="1"/>
  <c r="AI326" i="1"/>
  <c r="R310" i="1"/>
  <c r="T310" i="1"/>
  <c r="I258" i="1"/>
  <c r="Z2029" i="1"/>
  <c r="T161" i="1"/>
  <c r="O119" i="1"/>
  <c r="AH119" i="1"/>
  <c r="I96" i="1"/>
  <c r="N2025" i="1"/>
  <c r="AL2025" i="1"/>
  <c r="N2028" i="1"/>
  <c r="AA2028" i="1"/>
  <c r="N2024" i="1"/>
  <c r="AA2024" i="1"/>
  <c r="AJ2022" i="1" s="1"/>
  <c r="Y2029" i="1"/>
  <c r="AH1380" i="1"/>
  <c r="AH1314" i="1"/>
  <c r="L1428" i="1"/>
  <c r="AA1448" i="1"/>
  <c r="AA1444" i="1"/>
  <c r="I1437" i="1"/>
  <c r="AA1437" i="1"/>
  <c r="AJ1436" i="1" s="1"/>
  <c r="AJ1303" i="1"/>
  <c r="H1426" i="1"/>
  <c r="I1426" i="1" s="1"/>
  <c r="AL1426" i="1"/>
  <c r="H1422" i="1"/>
  <c r="AL1422" i="1"/>
  <c r="H1374" i="1"/>
  <c r="I1374" i="1" s="1"/>
  <c r="AL1374" i="1"/>
  <c r="H1332" i="1"/>
  <c r="I1332" i="1" s="1"/>
  <c r="AL1332" i="1"/>
  <c r="AI1281" i="1"/>
  <c r="H1169" i="1"/>
  <c r="I1169" i="1" s="1"/>
  <c r="AL1169" i="1"/>
  <c r="I1156" i="1"/>
  <c r="I1111" i="1"/>
  <c r="AA1111" i="1"/>
  <c r="AJ1110" i="1" s="1"/>
  <c r="AA1078" i="1"/>
  <c r="AA1072" i="1"/>
  <c r="I1060" i="1"/>
  <c r="AA1060" i="1"/>
  <c r="AA1039" i="1"/>
  <c r="AA521" i="1"/>
  <c r="AA506" i="1"/>
  <c r="AA493" i="1"/>
  <c r="I482" i="1"/>
  <c r="N482" i="1" s="1"/>
  <c r="O471" i="1" s="1"/>
  <c r="AA482" i="1"/>
  <c r="H517" i="1"/>
  <c r="I517" i="1" s="1"/>
  <c r="AL517" i="1"/>
  <c r="H502" i="1"/>
  <c r="I502" i="1" s="1"/>
  <c r="AL502" i="1"/>
  <c r="H490" i="1"/>
  <c r="I490" i="1" s="1"/>
  <c r="AL490" i="1"/>
  <c r="I472" i="1"/>
  <c r="H450" i="1"/>
  <c r="H449" i="1" s="1"/>
  <c r="AL450" i="1"/>
  <c r="AL1353" i="1"/>
  <c r="I1447" i="1"/>
  <c r="N1447" i="1" s="1"/>
  <c r="I1443" i="1"/>
  <c r="AA1426" i="1"/>
  <c r="AA1422" i="1"/>
  <c r="I1408" i="1"/>
  <c r="AA1374" i="1"/>
  <c r="I1369" i="1"/>
  <c r="N1369" i="1" s="1"/>
  <c r="O1341" i="1" s="1"/>
  <c r="I1353" i="1"/>
  <c r="I1347" i="1"/>
  <c r="AA1332" i="1"/>
  <c r="I1306" i="1"/>
  <c r="H1446" i="1"/>
  <c r="I1446" i="1" s="1"/>
  <c r="N1446" i="1" s="1"/>
  <c r="AL1446" i="1"/>
  <c r="U1439" i="1"/>
  <c r="H1304" i="1"/>
  <c r="I1304" i="1" s="1"/>
  <c r="AL1304" i="1"/>
  <c r="AI1295" i="1"/>
  <c r="R1289" i="1"/>
  <c r="I1297" i="1"/>
  <c r="N1297" i="1" s="1"/>
  <c r="U1292" i="1"/>
  <c r="H1286" i="1"/>
  <c r="AL1286" i="1"/>
  <c r="S1190" i="1"/>
  <c r="AA885" i="1"/>
  <c r="H996" i="1"/>
  <c r="H995" i="1" s="1"/>
  <c r="AL996" i="1"/>
  <c r="H894" i="1"/>
  <c r="H893" i="1" s="1"/>
  <c r="AL894" i="1"/>
  <c r="AA720" i="1"/>
  <c r="AJ715" i="1" s="1"/>
  <c r="AA702" i="1"/>
  <c r="R625" i="1"/>
  <c r="V625" i="1"/>
  <c r="AH1442" i="1"/>
  <c r="O1428" i="1"/>
  <c r="AH1421" i="1"/>
  <c r="AI1380" i="1"/>
  <c r="AL1347" i="1"/>
  <c r="AA1361" i="1"/>
  <c r="AH1341" i="1"/>
  <c r="AH1325" i="1"/>
  <c r="AI1308" i="1"/>
  <c r="L1325" i="1"/>
  <c r="AA1446" i="1"/>
  <c r="I1440" i="1"/>
  <c r="I1439" i="1" s="1"/>
  <c r="J1439" i="1" s="1"/>
  <c r="I1372" i="1"/>
  <c r="I1367" i="1"/>
  <c r="I1359" i="1"/>
  <c r="I1351" i="1"/>
  <c r="I1345" i="1"/>
  <c r="I1309" i="1"/>
  <c r="H1424" i="1"/>
  <c r="I1424" i="1" s="1"/>
  <c r="AL1424" i="1"/>
  <c r="H1378" i="1"/>
  <c r="I1378" i="1" s="1"/>
  <c r="N1378" i="1" s="1"/>
  <c r="O1371" i="1" s="1"/>
  <c r="AL1378" i="1"/>
  <c r="H1365" i="1"/>
  <c r="I1365" i="1" s="1"/>
  <c r="AL1365" i="1"/>
  <c r="H1357" i="1"/>
  <c r="I1357" i="1" s="1"/>
  <c r="AL1357" i="1"/>
  <c r="H1349" i="1"/>
  <c r="I1349" i="1" s="1"/>
  <c r="AL1349" i="1"/>
  <c r="H1344" i="1"/>
  <c r="I1344" i="1" s="1"/>
  <c r="AL1344" i="1"/>
  <c r="H1336" i="1"/>
  <c r="I1336" i="1" s="1"/>
  <c r="N1336" i="1" s="1"/>
  <c r="O1325" i="1" s="1"/>
  <c r="AL1336" i="1"/>
  <c r="H1328" i="1"/>
  <c r="I1328" i="1" s="1"/>
  <c r="AL1328" i="1"/>
  <c r="Q1311" i="1"/>
  <c r="AH1295" i="1"/>
  <c r="V1289" i="1"/>
  <c r="L1233" i="1"/>
  <c r="AA1272" i="1"/>
  <c r="I1259" i="1"/>
  <c r="I1246" i="1"/>
  <c r="AA1246" i="1"/>
  <c r="I1129" i="1"/>
  <c r="AA1129" i="1"/>
  <c r="H1113" i="1"/>
  <c r="I1113" i="1" s="1"/>
  <c r="AL1113" i="1"/>
  <c r="AA903" i="1"/>
  <c r="I903" i="1"/>
  <c r="AH1428" i="1"/>
  <c r="AL1369" i="1"/>
  <c r="AA1369" i="1"/>
  <c r="AI1314" i="1"/>
  <c r="L1442" i="1"/>
  <c r="L1380" i="1"/>
  <c r="L1314" i="1"/>
  <c r="AA1424" i="1"/>
  <c r="AA1378" i="1"/>
  <c r="AA1365" i="1"/>
  <c r="AA1357" i="1"/>
  <c r="AA1349" i="1"/>
  <c r="AA1344" i="1"/>
  <c r="AA1336" i="1"/>
  <c r="AA1328" i="1"/>
  <c r="I1312" i="1"/>
  <c r="I1311" i="1" s="1"/>
  <c r="J1311" i="1" s="1"/>
  <c r="AA1312" i="1"/>
  <c r="AJ1311" i="1" s="1"/>
  <c r="H1448" i="1"/>
  <c r="I1448" i="1" s="1"/>
  <c r="N1448" i="1" s="1"/>
  <c r="AL1448" i="1"/>
  <c r="H1444" i="1"/>
  <c r="I1444" i="1" s="1"/>
  <c r="N1444" i="1" s="1"/>
  <c r="AL1444" i="1"/>
  <c r="AH1281" i="1"/>
  <c r="AL1246" i="1"/>
  <c r="T1292" i="1"/>
  <c r="R1292" i="1"/>
  <c r="AA1286" i="1"/>
  <c r="AA1173" i="1"/>
  <c r="L1084" i="1"/>
  <c r="AA1151" i="1"/>
  <c r="I1142" i="1"/>
  <c r="AA1142" i="1"/>
  <c r="AJ1141" i="1" s="1"/>
  <c r="I1015" i="1"/>
  <c r="I1014" i="1" s="1"/>
  <c r="AA1015" i="1"/>
  <c r="AJ1014" i="1" s="1"/>
  <c r="AJ1006" i="1"/>
  <c r="H1153" i="1"/>
  <c r="AL1153" i="1"/>
  <c r="AH936" i="1"/>
  <c r="AA979" i="1"/>
  <c r="AJ977" i="1" s="1"/>
  <c r="AA953" i="1"/>
  <c r="AJ1258" i="1"/>
  <c r="AH1177" i="1"/>
  <c r="AI1166" i="1"/>
  <c r="AH1160" i="1"/>
  <c r="L1281" i="1"/>
  <c r="H1274" i="1"/>
  <c r="H1264" i="1"/>
  <c r="I1264" i="1" s="1"/>
  <c r="AL1264" i="1"/>
  <c r="H1252" i="1"/>
  <c r="I1252" i="1" s="1"/>
  <c r="AL1252" i="1"/>
  <c r="I1178" i="1"/>
  <c r="H1173" i="1"/>
  <c r="I1173" i="1" s="1"/>
  <c r="AL1173" i="1"/>
  <c r="AH1147" i="1"/>
  <c r="O1133" i="1"/>
  <c r="AI1084" i="1"/>
  <c r="AH1074" i="1"/>
  <c r="AI1028" i="1"/>
  <c r="AH1017" i="1"/>
  <c r="L1147" i="1"/>
  <c r="AA1153" i="1"/>
  <c r="AA1131" i="1"/>
  <c r="AA1082" i="1"/>
  <c r="I1031" i="1"/>
  <c r="AA1031" i="1"/>
  <c r="U1144" i="1"/>
  <c r="H1131" i="1"/>
  <c r="I1131" i="1" s="1"/>
  <c r="AL1131" i="1"/>
  <c r="AI936" i="1"/>
  <c r="L896" i="1"/>
  <c r="AA964" i="1"/>
  <c r="AJ961" i="1" s="1"/>
  <c r="AA927" i="1"/>
  <c r="I927" i="1"/>
  <c r="AA889" i="1"/>
  <c r="O1281" i="1"/>
  <c r="AH1223" i="1"/>
  <c r="AI1193" i="1"/>
  <c r="I1282" i="1"/>
  <c r="AA1282" i="1"/>
  <c r="AA1264" i="1"/>
  <c r="I1256" i="1"/>
  <c r="N1256" i="1" s="1"/>
  <c r="O1233" i="1" s="1"/>
  <c r="AA1256" i="1"/>
  <c r="I1238" i="1"/>
  <c r="AA1238" i="1"/>
  <c r="V1163" i="1"/>
  <c r="AI1133" i="1"/>
  <c r="AH1044" i="1"/>
  <c r="L1028" i="1"/>
  <c r="R1144" i="1"/>
  <c r="I1127" i="1"/>
  <c r="AA1127" i="1"/>
  <c r="AA1052" i="1"/>
  <c r="R1041" i="1"/>
  <c r="V1041" i="1"/>
  <c r="I1035" i="1"/>
  <c r="AA1035" i="1"/>
  <c r="H1149" i="1"/>
  <c r="I1149" i="1" s="1"/>
  <c r="N1149" i="1" s="1"/>
  <c r="AL1149" i="1"/>
  <c r="H1082" i="1"/>
  <c r="I1082" i="1" s="1"/>
  <c r="N1082" i="1" s="1"/>
  <c r="O1074" i="1" s="1"/>
  <c r="AL1082" i="1"/>
  <c r="I1075" i="1"/>
  <c r="H1068" i="1"/>
  <c r="I1068" i="1" s="1"/>
  <c r="AL1068" i="1"/>
  <c r="H1052" i="1"/>
  <c r="AL1052" i="1"/>
  <c r="AA969" i="1"/>
  <c r="H957" i="1"/>
  <c r="I957" i="1" s="1"/>
  <c r="AL957" i="1"/>
  <c r="H937" i="1"/>
  <c r="AL937" i="1"/>
  <c r="AL861" i="1"/>
  <c r="H861" i="1"/>
  <c r="H858" i="1" s="1"/>
  <c r="AI840" i="1"/>
  <c r="AA849" i="1"/>
  <c r="AA823" i="1"/>
  <c r="AA744" i="1"/>
  <c r="H841" i="1"/>
  <c r="I841" i="1" s="1"/>
  <c r="AL841" i="1"/>
  <c r="H815" i="1"/>
  <c r="I815" i="1" s="1"/>
  <c r="AL815" i="1"/>
  <c r="I771" i="1"/>
  <c r="H752" i="1"/>
  <c r="I752" i="1" s="1"/>
  <c r="AL752" i="1"/>
  <c r="AI573" i="1"/>
  <c r="O1274" i="1"/>
  <c r="AI1263" i="1"/>
  <c r="AI1155" i="1"/>
  <c r="L1295" i="1"/>
  <c r="L1274" i="1"/>
  <c r="L1166" i="1"/>
  <c r="R1190" i="1"/>
  <c r="V1190" i="1"/>
  <c r="H1272" i="1"/>
  <c r="I1272" i="1" s="1"/>
  <c r="AL1272" i="1"/>
  <c r="H1242" i="1"/>
  <c r="I1242" i="1" s="1"/>
  <c r="AL1242" i="1"/>
  <c r="H1223" i="1"/>
  <c r="AI1147" i="1"/>
  <c r="AI1115" i="1"/>
  <c r="AH1084" i="1"/>
  <c r="AH1028" i="1"/>
  <c r="AJ1017" i="1"/>
  <c r="AI1011" i="1"/>
  <c r="L1133" i="1"/>
  <c r="AA1149" i="1"/>
  <c r="AA1068" i="1"/>
  <c r="I1047" i="1"/>
  <c r="AA1047" i="1"/>
  <c r="H1151" i="1"/>
  <c r="I1151" i="1" s="1"/>
  <c r="N1151" i="1" s="1"/>
  <c r="AL1151" i="1"/>
  <c r="O869" i="1"/>
  <c r="AA918" i="1"/>
  <c r="AA874" i="1"/>
  <c r="T866" i="1"/>
  <c r="V866" i="1"/>
  <c r="J866" i="1"/>
  <c r="R866" i="1"/>
  <c r="H870" i="1"/>
  <c r="I870" i="1" s="1"/>
  <c r="AL870" i="1"/>
  <c r="L770" i="1"/>
  <c r="AA768" i="1"/>
  <c r="AJ767" i="1" s="1"/>
  <c r="AI697" i="1"/>
  <c r="AI998" i="1"/>
  <c r="AI977" i="1"/>
  <c r="AH966" i="1"/>
  <c r="O863" i="1"/>
  <c r="V863" i="1" s="1"/>
  <c r="O858" i="1"/>
  <c r="L966" i="1"/>
  <c r="L926" i="1"/>
  <c r="L858" i="1"/>
  <c r="I897" i="1"/>
  <c r="I878" i="1"/>
  <c r="AA878" i="1"/>
  <c r="H943" i="1"/>
  <c r="I943" i="1" s="1"/>
  <c r="AL943" i="1"/>
  <c r="H874" i="1"/>
  <c r="I874" i="1" s="1"/>
  <c r="AL874" i="1"/>
  <c r="AI801" i="1"/>
  <c r="AH801" i="1"/>
  <c r="AI754" i="1"/>
  <c r="AH743" i="1"/>
  <c r="L840" i="1"/>
  <c r="AA748" i="1"/>
  <c r="T740" i="1"/>
  <c r="V740" i="1"/>
  <c r="U854" i="1"/>
  <c r="H819" i="1"/>
  <c r="AL819" i="1"/>
  <c r="AH729" i="1"/>
  <c r="O697" i="1"/>
  <c r="AI658" i="1"/>
  <c r="AH658" i="1"/>
  <c r="AI601" i="1"/>
  <c r="L612" i="1"/>
  <c r="T708" i="1"/>
  <c r="I672" i="1"/>
  <c r="AA672" i="1"/>
  <c r="I636" i="1"/>
  <c r="AA636" i="1"/>
  <c r="I700" i="1"/>
  <c r="H648" i="1"/>
  <c r="I648" i="1" s="1"/>
  <c r="AL648" i="1"/>
  <c r="H634" i="1"/>
  <c r="I634" i="1" s="1"/>
  <c r="AL634" i="1"/>
  <c r="AA592" i="1"/>
  <c r="AH984" i="1"/>
  <c r="AH961" i="1"/>
  <c r="AI896" i="1"/>
  <c r="AI880" i="1"/>
  <c r="AA996" i="1"/>
  <c r="AJ995" i="1" s="1"/>
  <c r="AA943" i="1"/>
  <c r="H1001" i="1"/>
  <c r="H988" i="1"/>
  <c r="AL988" i="1"/>
  <c r="H969" i="1"/>
  <c r="AL969" i="1"/>
  <c r="AH810" i="1"/>
  <c r="AH770" i="1"/>
  <c r="AA841" i="1"/>
  <c r="I833" i="1"/>
  <c r="N833" i="1" s="1"/>
  <c r="O810" i="1" s="1"/>
  <c r="AA833" i="1"/>
  <c r="AA815" i="1"/>
  <c r="I802" i="1"/>
  <c r="I789" i="1"/>
  <c r="I776" i="1"/>
  <c r="T737" i="1"/>
  <c r="H849" i="1"/>
  <c r="I849" i="1" s="1"/>
  <c r="AL849" i="1"/>
  <c r="H744" i="1"/>
  <c r="I744" i="1" s="1"/>
  <c r="AL744" i="1"/>
  <c r="O715" i="1"/>
  <c r="AH612" i="1"/>
  <c r="L708" i="1"/>
  <c r="R726" i="1"/>
  <c r="T726" i="1"/>
  <c r="H733" i="1"/>
  <c r="I733" i="1" s="1"/>
  <c r="N733" i="1" s="1"/>
  <c r="AL733" i="1"/>
  <c r="I730" i="1"/>
  <c r="H724" i="1"/>
  <c r="H723" i="1" s="1"/>
  <c r="AL724" i="1"/>
  <c r="H588" i="1"/>
  <c r="AL588" i="1"/>
  <c r="AJ998" i="1"/>
  <c r="AI984" i="1"/>
  <c r="AH977" i="1"/>
  <c r="AA988" i="1"/>
  <c r="AA894" i="1"/>
  <c r="AJ893" i="1" s="1"/>
  <c r="AA870" i="1"/>
  <c r="H953" i="1"/>
  <c r="I953" i="1" s="1"/>
  <c r="AL953" i="1"/>
  <c r="O840" i="1"/>
  <c r="O835" i="1"/>
  <c r="R835" i="1" s="1"/>
  <c r="AI770" i="1"/>
  <c r="AH754" i="1"/>
  <c r="R854" i="1"/>
  <c r="H829" i="1"/>
  <c r="I829" i="1" s="1"/>
  <c r="AL829" i="1"/>
  <c r="H748" i="1"/>
  <c r="I748" i="1" s="1"/>
  <c r="AL748" i="1"/>
  <c r="Q740" i="1"/>
  <c r="O708" i="1"/>
  <c r="AI628" i="1"/>
  <c r="AA735" i="1"/>
  <c r="R692" i="1"/>
  <c r="V692" i="1"/>
  <c r="I690" i="1"/>
  <c r="N690" i="1" s="1"/>
  <c r="O667" i="1" s="1"/>
  <c r="AA690" i="1"/>
  <c r="AA665" i="1"/>
  <c r="AJ658" i="1" s="1"/>
  <c r="I652" i="1"/>
  <c r="AA652" i="1"/>
  <c r="AA623" i="1"/>
  <c r="V601" i="1"/>
  <c r="AH359" i="1"/>
  <c r="I394" i="1"/>
  <c r="AA394" i="1"/>
  <c r="AJ390" i="1" s="1"/>
  <c r="H74" i="1"/>
  <c r="I74" i="1" s="1"/>
  <c r="AL74" i="1"/>
  <c r="H66" i="1"/>
  <c r="I66" i="1" s="1"/>
  <c r="AL66" i="1"/>
  <c r="H58" i="1"/>
  <c r="I58" i="1" s="1"/>
  <c r="AL58" i="1"/>
  <c r="H50" i="1"/>
  <c r="AL50" i="1"/>
  <c r="H42" i="1"/>
  <c r="I42" i="1" s="1"/>
  <c r="N42" i="1" s="1"/>
  <c r="O31" i="1" s="1"/>
  <c r="AL42" i="1"/>
  <c r="H34" i="1"/>
  <c r="I34" i="1" s="1"/>
  <c r="AL34" i="1"/>
  <c r="L715" i="1"/>
  <c r="L658" i="1"/>
  <c r="H599" i="1"/>
  <c r="AL599" i="1"/>
  <c r="AI525" i="1"/>
  <c r="O460" i="1"/>
  <c r="L555" i="1"/>
  <c r="L516" i="1"/>
  <c r="L460" i="1"/>
  <c r="L454" i="1"/>
  <c r="AA570" i="1"/>
  <c r="AA510" i="1"/>
  <c r="AA495" i="1"/>
  <c r="H590" i="1"/>
  <c r="I590" i="1" s="1"/>
  <c r="N590" i="1" s="1"/>
  <c r="AL590" i="1"/>
  <c r="H521" i="1"/>
  <c r="I521" i="1" s="1"/>
  <c r="AL521" i="1"/>
  <c r="H506" i="1"/>
  <c r="I506" i="1" s="1"/>
  <c r="AL506" i="1"/>
  <c r="H493" i="1"/>
  <c r="I493" i="1" s="1"/>
  <c r="AL493" i="1"/>
  <c r="AH400" i="1"/>
  <c r="T445" i="1"/>
  <c r="H432" i="1"/>
  <c r="I432" i="1" s="1"/>
  <c r="AL432" i="1"/>
  <c r="H337" i="1"/>
  <c r="I337" i="1" s="1"/>
  <c r="AL337" i="1"/>
  <c r="AI252" i="1"/>
  <c r="AA706" i="1"/>
  <c r="L667" i="1"/>
  <c r="L601" i="1"/>
  <c r="O566" i="1"/>
  <c r="O555" i="1"/>
  <c r="AJ454" i="1"/>
  <c r="O449" i="1"/>
  <c r="AA514" i="1"/>
  <c r="AA498" i="1"/>
  <c r="H532" i="1"/>
  <c r="AL532" i="1"/>
  <c r="H510" i="1"/>
  <c r="I510" i="1" s="1"/>
  <c r="AL510" i="1"/>
  <c r="H495" i="1"/>
  <c r="I495" i="1" s="1"/>
  <c r="AL495" i="1"/>
  <c r="AL652" i="1"/>
  <c r="AL636" i="1"/>
  <c r="O601" i="1"/>
  <c r="T601" i="1" s="1"/>
  <c r="L697" i="1"/>
  <c r="AH573" i="1"/>
  <c r="AI566" i="1"/>
  <c r="AI550" i="1"/>
  <c r="AI516" i="1"/>
  <c r="AI487" i="1"/>
  <c r="AI471" i="1"/>
  <c r="L487" i="1"/>
  <c r="AA590" i="1"/>
  <c r="T584" i="1"/>
  <c r="I553" i="1"/>
  <c r="I550" i="1" s="1"/>
  <c r="AA553" i="1"/>
  <c r="AA517" i="1"/>
  <c r="AA502" i="1"/>
  <c r="AA490" i="1"/>
  <c r="AA478" i="1"/>
  <c r="I465" i="1"/>
  <c r="AA465" i="1"/>
  <c r="AJ460" i="1" s="1"/>
  <c r="H514" i="1"/>
  <c r="I514" i="1" s="1"/>
  <c r="N514" i="1" s="1"/>
  <c r="O487" i="1" s="1"/>
  <c r="AL514" i="1"/>
  <c r="H498" i="1"/>
  <c r="I498" i="1" s="1"/>
  <c r="AL498" i="1"/>
  <c r="H467" i="1"/>
  <c r="I467" i="1" s="1"/>
  <c r="AL467" i="1"/>
  <c r="R445" i="1"/>
  <c r="AA386" i="1"/>
  <c r="AA370" i="1"/>
  <c r="I239" i="1"/>
  <c r="AA239" i="1"/>
  <c r="AA223" i="1"/>
  <c r="I458" i="1"/>
  <c r="I457" i="1" s="1"/>
  <c r="J457" i="1" s="1"/>
  <c r="AI400" i="1"/>
  <c r="AI343" i="1"/>
  <c r="L390" i="1"/>
  <c r="AA427" i="1"/>
  <c r="AJ426" i="1" s="1"/>
  <c r="I420" i="1"/>
  <c r="I398" i="1"/>
  <c r="N398" i="1" s="1"/>
  <c r="O390" i="1" s="1"/>
  <c r="I374" i="1"/>
  <c r="AA374" i="1"/>
  <c r="AA360" i="1"/>
  <c r="I352" i="1"/>
  <c r="AA352" i="1"/>
  <c r="I344" i="1"/>
  <c r="AA344" i="1"/>
  <c r="T329" i="1"/>
  <c r="V329" i="1"/>
  <c r="H436" i="1"/>
  <c r="I436" i="1" s="1"/>
  <c r="AL436" i="1"/>
  <c r="H424" i="1"/>
  <c r="I424" i="1" s="1"/>
  <c r="N424" i="1" s="1"/>
  <c r="O400" i="1" s="1"/>
  <c r="AL424" i="1"/>
  <c r="H406" i="1"/>
  <c r="I406" i="1" s="1"/>
  <c r="AL406" i="1"/>
  <c r="H341" i="1"/>
  <c r="I341" i="1" s="1"/>
  <c r="AL341" i="1"/>
  <c r="AI183" i="1"/>
  <c r="T292" i="1"/>
  <c r="V292" i="1"/>
  <c r="I613" i="1"/>
  <c r="H550" i="1"/>
  <c r="AH332" i="1"/>
  <c r="L400" i="1"/>
  <c r="I443" i="1"/>
  <c r="I378" i="1"/>
  <c r="AA378" i="1"/>
  <c r="AA364" i="1"/>
  <c r="I324" i="1"/>
  <c r="AA324" i="1"/>
  <c r="H440" i="1"/>
  <c r="I440" i="1" s="1"/>
  <c r="AL440" i="1"/>
  <c r="H327" i="1"/>
  <c r="H326" i="1" s="1"/>
  <c r="AL327" i="1"/>
  <c r="AH299" i="1"/>
  <c r="O292" i="1"/>
  <c r="I319" i="1"/>
  <c r="N319" i="1" s="1"/>
  <c r="AA319" i="1"/>
  <c r="I315" i="1"/>
  <c r="N315" i="1" s="1"/>
  <c r="AA315" i="1"/>
  <c r="I308" i="1"/>
  <c r="AA308" i="1"/>
  <c r="AJ307" i="1" s="1"/>
  <c r="V276" i="1"/>
  <c r="R276" i="1"/>
  <c r="I461" i="1"/>
  <c r="AH431" i="1"/>
  <c r="AH343" i="1"/>
  <c r="I382" i="1"/>
  <c r="AA382" i="1"/>
  <c r="AA367" i="1"/>
  <c r="H414" i="1"/>
  <c r="I414" i="1" s="1"/>
  <c r="AL414" i="1"/>
  <c r="H356" i="1"/>
  <c r="I357" i="1"/>
  <c r="I356" i="1" s="1"/>
  <c r="H333" i="1"/>
  <c r="AL333" i="1"/>
  <c r="AI299" i="1"/>
  <c r="AI292" i="1"/>
  <c r="AA246" i="1"/>
  <c r="I203" i="1"/>
  <c r="AA203" i="1"/>
  <c r="H302" i="1"/>
  <c r="I302" i="1" s="1"/>
  <c r="AL302" i="1"/>
  <c r="H268" i="1"/>
  <c r="I268" i="1" s="1"/>
  <c r="AL268" i="1"/>
  <c r="AH243" i="1"/>
  <c r="O183" i="1"/>
  <c r="L281" i="1"/>
  <c r="L194" i="1"/>
  <c r="I227" i="1"/>
  <c r="AA227" i="1"/>
  <c r="AA211" i="1"/>
  <c r="V177" i="1"/>
  <c r="I244" i="1"/>
  <c r="AH130" i="1"/>
  <c r="I156" i="1"/>
  <c r="AA156" i="1"/>
  <c r="AA148" i="1"/>
  <c r="AI243" i="1"/>
  <c r="L292" i="1"/>
  <c r="AA250" i="1"/>
  <c r="I231" i="1"/>
  <c r="AA231" i="1"/>
  <c r="I215" i="1"/>
  <c r="AA215" i="1"/>
  <c r="V180" i="1"/>
  <c r="T180" i="1"/>
  <c r="H199" i="1"/>
  <c r="AL199" i="1"/>
  <c r="H184" i="1"/>
  <c r="AL184" i="1"/>
  <c r="AI89" i="1"/>
  <c r="AH19" i="1"/>
  <c r="AJ276" i="1"/>
  <c r="AH252" i="1"/>
  <c r="AH210" i="1"/>
  <c r="L299" i="1"/>
  <c r="L243" i="1"/>
  <c r="AA235" i="1"/>
  <c r="I219" i="1"/>
  <c r="AA219" i="1"/>
  <c r="AA199" i="1"/>
  <c r="I282" i="1"/>
  <c r="H260" i="1"/>
  <c r="I260" i="1" s="1"/>
  <c r="AL260" i="1"/>
  <c r="H190" i="1"/>
  <c r="I190" i="1" s="1"/>
  <c r="AL190" i="1"/>
  <c r="AH163" i="1"/>
  <c r="O143" i="1"/>
  <c r="AH47" i="1"/>
  <c r="AI119" i="1"/>
  <c r="AI80" i="1"/>
  <c r="AH80" i="1"/>
  <c r="L119" i="1"/>
  <c r="R161" i="1"/>
  <c r="AH31" i="1"/>
  <c r="L163" i="1"/>
  <c r="V207" i="1"/>
  <c r="AH89" i="1"/>
  <c r="L19" i="1"/>
  <c r="T16" i="1"/>
  <c r="V16" i="1"/>
  <c r="I100" i="1"/>
  <c r="I45" i="1"/>
  <c r="I44" i="1" s="1"/>
  <c r="AA45" i="1"/>
  <c r="AJ44" i="1" s="1"/>
  <c r="I24" i="1"/>
  <c r="AA24" i="1"/>
  <c r="T13" i="1"/>
  <c r="L47" i="1"/>
  <c r="I131" i="1"/>
  <c r="I124" i="1"/>
  <c r="AL172" i="1"/>
  <c r="AL164" i="1"/>
  <c r="AI31" i="1"/>
  <c r="V13" i="1"/>
  <c r="I164" i="1"/>
  <c r="AA38" i="1"/>
  <c r="AA17" i="1"/>
  <c r="AL14" i="1"/>
  <c r="AJ550" i="1" l="1"/>
  <c r="H1410" i="1"/>
  <c r="Q1410" i="1" s="1"/>
  <c r="L1302" i="1"/>
  <c r="L1154" i="1"/>
  <c r="I1308" i="1"/>
  <c r="L1005" i="1"/>
  <c r="AJ281" i="1"/>
  <c r="I835" i="1"/>
  <c r="T835" i="1" s="1"/>
  <c r="J180" i="1"/>
  <c r="L736" i="1"/>
  <c r="L857" i="1"/>
  <c r="L594" i="1"/>
  <c r="AJ601" i="1"/>
  <c r="L176" i="1"/>
  <c r="L12" i="1"/>
  <c r="R177" i="1"/>
  <c r="L320" i="1"/>
  <c r="J13" i="1"/>
  <c r="Q321" i="1"/>
  <c r="Q177" i="1"/>
  <c r="H835" i="1"/>
  <c r="L448" i="1"/>
  <c r="J16" i="1"/>
  <c r="H1314" i="1"/>
  <c r="Q1314" i="1" s="1"/>
  <c r="T1190" i="1"/>
  <c r="AJ299" i="1"/>
  <c r="AJ31" i="1"/>
  <c r="H1115" i="1"/>
  <c r="Q1115" i="1" s="1"/>
  <c r="H426" i="1"/>
  <c r="S426" i="1" s="1"/>
  <c r="H390" i="1"/>
  <c r="S390" i="1" s="1"/>
  <c r="J177" i="1"/>
  <c r="H19" i="1"/>
  <c r="H692" i="1"/>
  <c r="S692" i="1" s="1"/>
  <c r="I391" i="1"/>
  <c r="I390" i="1" s="1"/>
  <c r="J390" i="1" s="1"/>
  <c r="J740" i="1"/>
  <c r="H194" i="1"/>
  <c r="S194" i="1" s="1"/>
  <c r="AJ966" i="1"/>
  <c r="H926" i="1"/>
  <c r="S926" i="1" s="1"/>
  <c r="H158" i="1"/>
  <c r="AJ292" i="1"/>
  <c r="H281" i="1"/>
  <c r="Q281" i="1" s="1"/>
  <c r="T1041" i="1"/>
  <c r="J854" i="1"/>
  <c r="H1126" i="1"/>
  <c r="Q1126" i="1" s="1"/>
  <c r="J1144" i="1"/>
  <c r="J1292" i="1"/>
  <c r="H966" i="1"/>
  <c r="Q966" i="1" s="1"/>
  <c r="AJ1160" i="1"/>
  <c r="AJ163" i="1"/>
  <c r="AJ332" i="1"/>
  <c r="AJ835" i="1"/>
  <c r="H1155" i="1"/>
  <c r="AJ612" i="1"/>
  <c r="I964" i="1"/>
  <c r="I961" i="1" s="1"/>
  <c r="J961" i="1" s="1"/>
  <c r="H525" i="1"/>
  <c r="S525" i="1" s="1"/>
  <c r="AJ869" i="1"/>
  <c r="I1339" i="1"/>
  <c r="I1338" i="1" s="1"/>
  <c r="H708" i="1"/>
  <c r="Q708" i="1" s="1"/>
  <c r="I1261" i="1"/>
  <c r="I1258" i="1" s="1"/>
  <c r="I311" i="1"/>
  <c r="I310" i="1" s="1"/>
  <c r="AJ573" i="1"/>
  <c r="I321" i="1"/>
  <c r="H715" i="1"/>
  <c r="Q715" i="1" s="1"/>
  <c r="J1163" i="1"/>
  <c r="I1196" i="1"/>
  <c r="I1193" i="1" s="1"/>
  <c r="T1193" i="1" s="1"/>
  <c r="H343" i="1"/>
  <c r="S343" i="1" s="1"/>
  <c r="O770" i="1"/>
  <c r="H80" i="1"/>
  <c r="S80" i="1" s="1"/>
  <c r="AJ1166" i="1"/>
  <c r="H143" i="1"/>
  <c r="Q143" i="1" s="1"/>
  <c r="I863" i="1"/>
  <c r="J863" i="1" s="1"/>
  <c r="H299" i="1"/>
  <c r="Q299" i="1" s="1"/>
  <c r="AJ471" i="1"/>
  <c r="I1160" i="1"/>
  <c r="R1160" i="1" s="1"/>
  <c r="N993" i="1"/>
  <c r="H313" i="1"/>
  <c r="H697" i="1"/>
  <c r="Q697" i="1" s="1"/>
  <c r="H880" i="1"/>
  <c r="S880" i="1" s="1"/>
  <c r="AJ89" i="1"/>
  <c r="I485" i="1"/>
  <c r="I484" i="1" s="1"/>
  <c r="H163" i="1"/>
  <c r="H210" i="1"/>
  <c r="H601" i="1"/>
  <c r="Q601" i="1" s="1"/>
  <c r="AJ729" i="1"/>
  <c r="I852" i="1"/>
  <c r="I851" i="1" s="1"/>
  <c r="J851" i="1" s="1"/>
  <c r="I601" i="1"/>
  <c r="R601" i="1" s="1"/>
  <c r="I1011" i="1"/>
  <c r="R1011" i="1" s="1"/>
  <c r="I279" i="1"/>
  <c r="I276" i="1" s="1"/>
  <c r="T276" i="1" s="1"/>
  <c r="AJ1133" i="1"/>
  <c r="H89" i="1"/>
  <c r="S89" i="1" s="1"/>
  <c r="R13" i="1"/>
  <c r="V161" i="1"/>
  <c r="AJ566" i="1"/>
  <c r="I90" i="1"/>
  <c r="I89" i="1" s="1"/>
  <c r="T89" i="1" s="1"/>
  <c r="H243" i="1"/>
  <c r="S243" i="1" s="1"/>
  <c r="H896" i="1"/>
  <c r="S896" i="1" s="1"/>
  <c r="AJ708" i="1"/>
  <c r="AJ770" i="1"/>
  <c r="I1084" i="1"/>
  <c r="T1084" i="1" s="1"/>
  <c r="H984" i="1"/>
  <c r="Q984" i="1" s="1"/>
  <c r="H1028" i="1"/>
  <c r="S1028" i="1" s="1"/>
  <c r="H130" i="1"/>
  <c r="Q130" i="1" s="1"/>
  <c r="I348" i="1"/>
  <c r="I343" i="1" s="1"/>
  <c r="H1281" i="1"/>
  <c r="Q1281" i="1" s="1"/>
  <c r="AJ80" i="1"/>
  <c r="AJ130" i="1"/>
  <c r="H1177" i="1"/>
  <c r="S1177" i="1" s="1"/>
  <c r="AJ1177" i="1"/>
  <c r="H658" i="1"/>
  <c r="S658" i="1" s="1"/>
  <c r="I555" i="1"/>
  <c r="J555" i="1" s="1"/>
  <c r="I1274" i="1"/>
  <c r="J1274" i="1" s="1"/>
  <c r="I114" i="1"/>
  <c r="I281" i="1"/>
  <c r="R281" i="1" s="1"/>
  <c r="AJ321" i="1"/>
  <c r="I697" i="1"/>
  <c r="R697" i="1" s="1"/>
  <c r="H292" i="1"/>
  <c r="Q292" i="1" s="1"/>
  <c r="H977" i="1"/>
  <c r="Q977" i="1" s="1"/>
  <c r="S276" i="1"/>
  <c r="I427" i="1"/>
  <c r="I426" i="1" s="1"/>
  <c r="T426" i="1" s="1"/>
  <c r="H612" i="1"/>
  <c r="S612" i="1" s="1"/>
  <c r="H770" i="1"/>
  <c r="J625" i="1"/>
  <c r="I720" i="1"/>
  <c r="I715" i="1" s="1"/>
  <c r="AJ252" i="1"/>
  <c r="I710" i="1"/>
  <c r="I708" i="1" s="1"/>
  <c r="I314" i="1"/>
  <c r="I313" i="1" s="1"/>
  <c r="H359" i="1"/>
  <c r="S359" i="1" s="1"/>
  <c r="R329" i="1"/>
  <c r="I596" i="1"/>
  <c r="I595" i="1" s="1"/>
  <c r="AJ926" i="1"/>
  <c r="H471" i="1"/>
  <c r="S471" i="1" s="1"/>
  <c r="I727" i="1"/>
  <c r="I726" i="1" s="1"/>
  <c r="V726" i="1" s="1"/>
  <c r="AJ1193" i="1"/>
  <c r="I585" i="1"/>
  <c r="I584" i="1" s="1"/>
  <c r="V584" i="1" s="1"/>
  <c r="H114" i="1"/>
  <c r="S114" i="1" s="1"/>
  <c r="AJ19" i="1"/>
  <c r="I450" i="1"/>
  <c r="I449" i="1" s="1"/>
  <c r="I1155" i="1"/>
  <c r="I1428" i="1"/>
  <c r="J1428" i="1" s="1"/>
  <c r="AJ628" i="1"/>
  <c r="I1286" i="1"/>
  <c r="I1281" i="1" s="1"/>
  <c r="I977" i="1"/>
  <c r="AJ400" i="1"/>
  <c r="H729" i="1"/>
  <c r="H1044" i="1"/>
  <c r="S1044" i="1" s="1"/>
  <c r="H1074" i="1"/>
  <c r="S1074" i="1" s="1"/>
  <c r="I1223" i="1"/>
  <c r="J1223" i="1" s="1"/>
  <c r="I208" i="1"/>
  <c r="I207" i="1" s="1"/>
  <c r="T207" i="1" s="1"/>
  <c r="N87" i="1"/>
  <c r="O80" i="1" s="1"/>
  <c r="I80" i="1"/>
  <c r="I299" i="1"/>
  <c r="R299" i="1" s="1"/>
  <c r="I1006" i="1"/>
  <c r="I1115" i="1"/>
  <c r="I996" i="1"/>
  <c r="I995" i="1" s="1"/>
  <c r="V995" i="1" s="1"/>
  <c r="H801" i="1"/>
  <c r="S801" i="1" s="1"/>
  <c r="I693" i="1"/>
  <c r="I692" i="1" s="1"/>
  <c r="I1314" i="1"/>
  <c r="R1314" i="1" s="1"/>
  <c r="I1410" i="1"/>
  <c r="J1410" i="1" s="1"/>
  <c r="U584" i="1"/>
  <c r="I988" i="1"/>
  <c r="I984" i="1" s="1"/>
  <c r="R984" i="1" s="1"/>
  <c r="I861" i="1"/>
  <c r="I858" i="1" s="1"/>
  <c r="H1325" i="1"/>
  <c r="S1325" i="1" s="1"/>
  <c r="AJ1325" i="1"/>
  <c r="AJ1341" i="1"/>
  <c r="H1011" i="1"/>
  <c r="Q1011" i="1" s="1"/>
  <c r="AJ243" i="1"/>
  <c r="I19" i="1"/>
  <c r="R19" i="1" s="1"/>
  <c r="H332" i="1"/>
  <c r="Q332" i="1" s="1"/>
  <c r="H460" i="1"/>
  <c r="Q460" i="1" s="1"/>
  <c r="AJ936" i="1"/>
  <c r="H810" i="1"/>
  <c r="S810" i="1" s="1"/>
  <c r="H1341" i="1"/>
  <c r="S1341" i="1" s="1"/>
  <c r="I658" i="1"/>
  <c r="T658" i="1" s="1"/>
  <c r="I628" i="1"/>
  <c r="T628" i="1" s="1"/>
  <c r="I754" i="1"/>
  <c r="T754" i="1" s="1"/>
  <c r="I566" i="1"/>
  <c r="R566" i="1" s="1"/>
  <c r="H573" i="1"/>
  <c r="Q573" i="1" s="1"/>
  <c r="N1296" i="1"/>
  <c r="I1295" i="1"/>
  <c r="I1133" i="1"/>
  <c r="R1133" i="1" s="1"/>
  <c r="I1017" i="1"/>
  <c r="R1017" i="1" s="1"/>
  <c r="I922" i="1"/>
  <c r="I896" i="1" s="1"/>
  <c r="H119" i="1"/>
  <c r="Q119" i="1" s="1"/>
  <c r="I252" i="1"/>
  <c r="T252" i="1" s="1"/>
  <c r="I148" i="1"/>
  <c r="I143" i="1" s="1"/>
  <c r="R143" i="1" s="1"/>
  <c r="H566" i="1"/>
  <c r="Q566" i="1" s="1"/>
  <c r="AJ587" i="1"/>
  <c r="H1006" i="1"/>
  <c r="H754" i="1"/>
  <c r="S754" i="1" s="1"/>
  <c r="H667" i="1"/>
  <c r="S667" i="1" s="1"/>
  <c r="AJ1147" i="1"/>
  <c r="I926" i="1"/>
  <c r="T926" i="1" s="1"/>
  <c r="I1028" i="1"/>
  <c r="I1325" i="1"/>
  <c r="T1325" i="1" s="1"/>
  <c r="I1341" i="1"/>
  <c r="T1341" i="1" s="1"/>
  <c r="AJ880" i="1"/>
  <c r="AJ1371" i="1"/>
  <c r="H1380" i="1"/>
  <c r="S1380" i="1" s="1"/>
  <c r="H1084" i="1"/>
  <c r="S1084" i="1" s="1"/>
  <c r="I801" i="1"/>
  <c r="T801" i="1" s="1"/>
  <c r="AJ194" i="1"/>
  <c r="I460" i="1"/>
  <c r="R460" i="1" s="1"/>
  <c r="AJ313" i="1"/>
  <c r="AJ343" i="1"/>
  <c r="I768" i="1"/>
  <c r="I767" i="1" s="1"/>
  <c r="J767" i="1" s="1"/>
  <c r="H1017" i="1"/>
  <c r="Q1017" i="1" s="1"/>
  <c r="H1133" i="1"/>
  <c r="H1147" i="1"/>
  <c r="I1406" i="1"/>
  <c r="I1405" i="1" s="1"/>
  <c r="T1405" i="1" s="1"/>
  <c r="H737" i="1"/>
  <c r="I738" i="1"/>
  <c r="I737" i="1" s="1"/>
  <c r="I1184" i="1"/>
  <c r="I1177" i="1" s="1"/>
  <c r="I119" i="1"/>
  <c r="R119" i="1" s="1"/>
  <c r="I400" i="1"/>
  <c r="T400" i="1" s="1"/>
  <c r="H400" i="1"/>
  <c r="S400" i="1" s="1"/>
  <c r="I31" i="1"/>
  <c r="T31" i="1" s="1"/>
  <c r="H47" i="1"/>
  <c r="S47" i="1" s="1"/>
  <c r="I612" i="1"/>
  <c r="T612" i="1" s="1"/>
  <c r="I454" i="1"/>
  <c r="R454" i="1" s="1"/>
  <c r="AJ984" i="1"/>
  <c r="H587" i="1"/>
  <c r="I1233" i="1"/>
  <c r="T1233" i="1" s="1"/>
  <c r="AJ896" i="1"/>
  <c r="H1371" i="1"/>
  <c r="S1371" i="1" s="1"/>
  <c r="H1295" i="1"/>
  <c r="H1303" i="1"/>
  <c r="I1380" i="1"/>
  <c r="T1380" i="1" s="1"/>
  <c r="I446" i="1"/>
  <c r="I445" i="1" s="1"/>
  <c r="V445" i="1" s="1"/>
  <c r="I293" i="1"/>
  <c r="I292" i="1" s="1"/>
  <c r="R292" i="1" s="1"/>
  <c r="I578" i="1"/>
  <c r="I573" i="1" s="1"/>
  <c r="I1289" i="1"/>
  <c r="J1289" i="1" s="1"/>
  <c r="O1289" i="1" s="1"/>
  <c r="T1289" i="1" s="1"/>
  <c r="N1290" i="1"/>
  <c r="I1303" i="1"/>
  <c r="T863" i="1"/>
  <c r="I819" i="1"/>
  <c r="I810" i="1" s="1"/>
  <c r="I532" i="1"/>
  <c r="I525" i="1" s="1"/>
  <c r="T525" i="1" s="1"/>
  <c r="AJ516" i="1"/>
  <c r="H454" i="1"/>
  <c r="Q454" i="1" s="1"/>
  <c r="R252" i="1"/>
  <c r="V252" i="1"/>
  <c r="R89" i="1"/>
  <c r="V89" i="1"/>
  <c r="R400" i="1"/>
  <c r="V400" i="1"/>
  <c r="T454" i="1"/>
  <c r="V454" i="1"/>
  <c r="T566" i="1"/>
  <c r="V566" i="1"/>
  <c r="R31" i="1"/>
  <c r="V31" i="1"/>
  <c r="I487" i="1"/>
  <c r="R525" i="1"/>
  <c r="V525" i="1"/>
  <c r="R810" i="1"/>
  <c r="V810" i="1"/>
  <c r="T697" i="1"/>
  <c r="V697" i="1"/>
  <c r="R1233" i="1"/>
  <c r="V1233" i="1"/>
  <c r="R1028" i="1"/>
  <c r="V1028" i="1"/>
  <c r="T119" i="1"/>
  <c r="V119" i="1"/>
  <c r="R1325" i="1"/>
  <c r="V1325" i="1"/>
  <c r="R1341" i="1"/>
  <c r="V1341" i="1"/>
  <c r="AJ16" i="1"/>
  <c r="AA2029" i="1"/>
  <c r="V19" i="1"/>
  <c r="T19" i="1"/>
  <c r="T143" i="1"/>
  <c r="V143" i="1"/>
  <c r="I210" i="1"/>
  <c r="T460" i="1"/>
  <c r="V460" i="1"/>
  <c r="V321" i="1"/>
  <c r="T321" i="1"/>
  <c r="R612" i="1"/>
  <c r="V612" i="1"/>
  <c r="V299" i="1"/>
  <c r="T299" i="1"/>
  <c r="I516" i="1"/>
  <c r="V628" i="1"/>
  <c r="R628" i="1"/>
  <c r="I729" i="1"/>
  <c r="N730" i="1"/>
  <c r="R658" i="1"/>
  <c r="V658" i="1"/>
  <c r="H998" i="1"/>
  <c r="I1001" i="1"/>
  <c r="V573" i="1"/>
  <c r="T573" i="1"/>
  <c r="R961" i="1"/>
  <c r="V961" i="1"/>
  <c r="S1223" i="1"/>
  <c r="I770" i="1"/>
  <c r="R754" i="1"/>
  <c r="V754" i="1"/>
  <c r="V984" i="1"/>
  <c r="T984" i="1"/>
  <c r="V1011" i="1"/>
  <c r="T1011" i="1"/>
  <c r="T1133" i="1"/>
  <c r="V1133" i="1"/>
  <c r="T1274" i="1"/>
  <c r="V1274" i="1"/>
  <c r="R926" i="1"/>
  <c r="V926" i="1"/>
  <c r="R1177" i="1"/>
  <c r="V1177" i="1"/>
  <c r="Q1274" i="1"/>
  <c r="T1014" i="1"/>
  <c r="J1014" i="1"/>
  <c r="R1014" i="1"/>
  <c r="V1014" i="1"/>
  <c r="V1303" i="1"/>
  <c r="T1303" i="1"/>
  <c r="V1405" i="1"/>
  <c r="R1405" i="1"/>
  <c r="V1428" i="1"/>
  <c r="S893" i="1"/>
  <c r="T1338" i="1"/>
  <c r="R1338" i="1"/>
  <c r="V1338" i="1"/>
  <c r="I471" i="1"/>
  <c r="J992" i="1"/>
  <c r="O992" i="1" s="1"/>
  <c r="V992" i="1" s="1"/>
  <c r="AJ1074" i="1"/>
  <c r="V1155" i="1"/>
  <c r="T1155" i="1"/>
  <c r="J1338" i="1"/>
  <c r="I1436" i="1"/>
  <c r="N1437" i="1"/>
  <c r="I163" i="1"/>
  <c r="N164" i="1"/>
  <c r="I50" i="1"/>
  <c r="I47" i="1" s="1"/>
  <c r="V114" i="1"/>
  <c r="R114" i="1"/>
  <c r="H31" i="1"/>
  <c r="I184" i="1"/>
  <c r="I183" i="1" s="1"/>
  <c r="H183" i="1"/>
  <c r="I307" i="1"/>
  <c r="N308" i="1"/>
  <c r="Q326" i="1"/>
  <c r="I327" i="1"/>
  <c r="I326" i="1" s="1"/>
  <c r="J326" i="1" s="1"/>
  <c r="I442" i="1"/>
  <c r="N443" i="1"/>
  <c r="J550" i="1"/>
  <c r="S550" i="1"/>
  <c r="AJ359" i="1"/>
  <c r="R390" i="1"/>
  <c r="V390" i="1"/>
  <c r="R426" i="1"/>
  <c r="V426" i="1"/>
  <c r="T715" i="1"/>
  <c r="V715" i="1"/>
  <c r="T555" i="1"/>
  <c r="V555" i="1"/>
  <c r="H598" i="1"/>
  <c r="I599" i="1"/>
  <c r="I598" i="1" s="1"/>
  <c r="I869" i="1"/>
  <c r="S835" i="1"/>
  <c r="R801" i="1"/>
  <c r="V801" i="1"/>
  <c r="T858" i="1"/>
  <c r="V858" i="1"/>
  <c r="T581" i="1"/>
  <c r="I667" i="1"/>
  <c r="V977" i="1"/>
  <c r="T977" i="1"/>
  <c r="H1233" i="1"/>
  <c r="Q858" i="1"/>
  <c r="H936" i="1"/>
  <c r="V1017" i="1"/>
  <c r="T1017" i="1"/>
  <c r="R1223" i="1"/>
  <c r="V1223" i="1"/>
  <c r="AJ1281" i="1"/>
  <c r="H1110" i="1"/>
  <c r="I1153" i="1"/>
  <c r="N1153" i="1" s="1"/>
  <c r="V1160" i="1"/>
  <c r="T1160" i="1"/>
  <c r="R1308" i="1"/>
  <c r="V1308" i="1"/>
  <c r="T1308" i="1"/>
  <c r="V1410" i="1"/>
  <c r="T1410" i="1"/>
  <c r="J1308" i="1"/>
  <c r="V1314" i="1"/>
  <c r="T1314" i="1"/>
  <c r="AJ1421" i="1"/>
  <c r="T1428" i="1"/>
  <c r="H516" i="1"/>
  <c r="H1421" i="1"/>
  <c r="AJ1442" i="1"/>
  <c r="N2023" i="1"/>
  <c r="R80" i="1"/>
  <c r="V80" i="1"/>
  <c r="T44" i="1"/>
  <c r="R44" i="1"/>
  <c r="J44" i="1"/>
  <c r="V44" i="1"/>
  <c r="H252" i="1"/>
  <c r="T281" i="1"/>
  <c r="V281" i="1"/>
  <c r="I199" i="1"/>
  <c r="I194" i="1" s="1"/>
  <c r="I243" i="1"/>
  <c r="T356" i="1"/>
  <c r="R356" i="1"/>
  <c r="V356" i="1"/>
  <c r="I359" i="1"/>
  <c r="I431" i="1"/>
  <c r="T457" i="1"/>
  <c r="V457" i="1"/>
  <c r="R457" i="1"/>
  <c r="AJ487" i="1"/>
  <c r="I333" i="1"/>
  <c r="I332" i="1" s="1"/>
  <c r="I588" i="1"/>
  <c r="H431" i="1"/>
  <c r="V708" i="1"/>
  <c r="H743" i="1"/>
  <c r="AJ810" i="1"/>
  <c r="AJ840" i="1"/>
  <c r="T995" i="1"/>
  <c r="R995" i="1"/>
  <c r="V581" i="1"/>
  <c r="H628" i="1"/>
  <c r="I724" i="1"/>
  <c r="I937" i="1"/>
  <c r="I936" i="1" s="1"/>
  <c r="R767" i="1"/>
  <c r="V767" i="1"/>
  <c r="V1006" i="1"/>
  <c r="T1006" i="1"/>
  <c r="I1166" i="1"/>
  <c r="AJ743" i="1"/>
  <c r="I1074" i="1"/>
  <c r="V1115" i="1"/>
  <c r="T1115" i="1"/>
  <c r="I1052" i="1"/>
  <c r="I1044" i="1" s="1"/>
  <c r="AJ1126" i="1"/>
  <c r="AJ1233" i="1"/>
  <c r="AJ1263" i="1"/>
  <c r="AJ1028" i="1"/>
  <c r="I1141" i="1"/>
  <c r="N1142" i="1"/>
  <c r="R1258" i="1"/>
  <c r="V1258" i="1"/>
  <c r="U995" i="1"/>
  <c r="R1193" i="1"/>
  <c r="V1193" i="1"/>
  <c r="I1422" i="1"/>
  <c r="I1421" i="1" s="1"/>
  <c r="I1442" i="1"/>
  <c r="N1443" i="1"/>
  <c r="H1442" i="1"/>
  <c r="I130" i="1"/>
  <c r="I158" i="1"/>
  <c r="N159" i="1"/>
  <c r="AJ143" i="1"/>
  <c r="AJ210" i="1"/>
  <c r="J356" i="1"/>
  <c r="S356" i="1"/>
  <c r="V595" i="1"/>
  <c r="T595" i="1"/>
  <c r="S961" i="1"/>
  <c r="I894" i="1"/>
  <c r="I893" i="1" s="1"/>
  <c r="I840" i="1"/>
  <c r="R550" i="1"/>
  <c r="V550" i="1"/>
  <c r="T550" i="1"/>
  <c r="AJ667" i="1"/>
  <c r="H869" i="1"/>
  <c r="AJ1044" i="1"/>
  <c r="R1084" i="1"/>
  <c r="V1084" i="1"/>
  <c r="R1295" i="1"/>
  <c r="H840" i="1"/>
  <c r="I743" i="1"/>
  <c r="V835" i="1"/>
  <c r="I969" i="1"/>
  <c r="I966" i="1" s="1"/>
  <c r="I1126" i="1"/>
  <c r="I1263" i="1"/>
  <c r="H1263" i="1"/>
  <c r="T1311" i="1"/>
  <c r="R1311" i="1"/>
  <c r="V1311" i="1"/>
  <c r="I1371" i="1"/>
  <c r="R1439" i="1"/>
  <c r="V1439" i="1"/>
  <c r="T1439" i="1"/>
  <c r="AJ697" i="1"/>
  <c r="I880" i="1"/>
  <c r="S1193" i="1"/>
  <c r="R1380" i="1"/>
  <c r="V1380" i="1"/>
  <c r="Q449" i="1"/>
  <c r="H487" i="1"/>
  <c r="I1110" i="1"/>
  <c r="H1166" i="1"/>
  <c r="R1303" i="1" l="1"/>
  <c r="I1302" i="1"/>
  <c r="Q1303" i="1"/>
  <c r="H1302" i="1"/>
  <c r="R1155" i="1"/>
  <c r="I1154" i="1"/>
  <c r="Q1155" i="1"/>
  <c r="H1154" i="1"/>
  <c r="R1006" i="1"/>
  <c r="Q1006" i="1"/>
  <c r="H1005" i="1"/>
  <c r="J1115" i="1"/>
  <c r="J158" i="1"/>
  <c r="O158" i="1" s="1"/>
  <c r="J835" i="1"/>
  <c r="H857" i="1"/>
  <c r="H594" i="1"/>
  <c r="R858" i="1"/>
  <c r="H736" i="1"/>
  <c r="R737" i="1"/>
  <c r="I736" i="1"/>
  <c r="J729" i="1"/>
  <c r="O729" i="1" s="1"/>
  <c r="J595" i="1"/>
  <c r="H176" i="1"/>
  <c r="I176" i="1"/>
  <c r="J449" i="1"/>
  <c r="H448" i="1"/>
  <c r="H320" i="1"/>
  <c r="I320" i="1"/>
  <c r="Q19" i="1"/>
  <c r="H12" i="1"/>
  <c r="J1028" i="1"/>
  <c r="I12" i="1"/>
  <c r="R1410" i="1"/>
  <c r="J573" i="1"/>
  <c r="J801" i="1"/>
  <c r="J977" i="1"/>
  <c r="J460" i="1"/>
  <c r="J194" i="1"/>
  <c r="T390" i="1"/>
  <c r="J207" i="1"/>
  <c r="J966" i="1"/>
  <c r="J667" i="1"/>
  <c r="R1115" i="1"/>
  <c r="T767" i="1"/>
  <c r="J299" i="1"/>
  <c r="R1274" i="1"/>
  <c r="R863" i="1"/>
  <c r="J1325" i="1"/>
  <c r="R321" i="1"/>
  <c r="J321" i="1"/>
  <c r="J658" i="1"/>
  <c r="J601" i="1"/>
  <c r="J1258" i="1"/>
  <c r="T1258" i="1"/>
  <c r="J1074" i="1"/>
  <c r="J281" i="1"/>
  <c r="T80" i="1"/>
  <c r="J426" i="1"/>
  <c r="T961" i="1"/>
  <c r="J697" i="1"/>
  <c r="J343" i="1"/>
  <c r="J715" i="1"/>
  <c r="J612" i="1"/>
  <c r="R977" i="1"/>
  <c r="J163" i="1"/>
  <c r="O163" i="1" s="1"/>
  <c r="J1380" i="1"/>
  <c r="J770" i="1"/>
  <c r="J210" i="1"/>
  <c r="V310" i="1"/>
  <c r="J310" i="1"/>
  <c r="I1147" i="1"/>
  <c r="J1147" i="1" s="1"/>
  <c r="O1147" i="1" s="1"/>
  <c r="R595" i="1"/>
  <c r="J1160" i="1"/>
  <c r="J1133" i="1"/>
  <c r="J80" i="1"/>
  <c r="J130" i="1"/>
  <c r="J995" i="1"/>
  <c r="J243" i="1"/>
  <c r="S210" i="1"/>
  <c r="J708" i="1"/>
  <c r="R708" i="1"/>
  <c r="J1155" i="1"/>
  <c r="S770" i="1"/>
  <c r="R555" i="1"/>
  <c r="N852" i="1"/>
  <c r="J114" i="1"/>
  <c r="J984" i="1"/>
  <c r="T484" i="1"/>
  <c r="J484" i="1"/>
  <c r="J1314" i="1"/>
  <c r="J143" i="1"/>
  <c r="J926" i="1"/>
  <c r="T1223" i="1"/>
  <c r="J1017" i="1"/>
  <c r="J858" i="1"/>
  <c r="J1011" i="1"/>
  <c r="T114" i="1"/>
  <c r="J1006" i="1"/>
  <c r="N314" i="1"/>
  <c r="J1193" i="1"/>
  <c r="J754" i="1"/>
  <c r="J19" i="1"/>
  <c r="J525" i="1"/>
  <c r="J471" i="1"/>
  <c r="R1428" i="1"/>
  <c r="J810" i="1"/>
  <c r="J1295" i="1"/>
  <c r="O1295" i="1" s="1"/>
  <c r="V1295" i="1" s="1"/>
  <c r="J454" i="1"/>
  <c r="J276" i="1"/>
  <c r="J359" i="1"/>
  <c r="T1028" i="1"/>
  <c r="J584" i="1"/>
  <c r="J726" i="1"/>
  <c r="J400" i="1"/>
  <c r="J1341" i="1"/>
  <c r="J566" i="1"/>
  <c r="R715" i="1"/>
  <c r="J1442" i="1"/>
  <c r="O1442" i="1" s="1"/>
  <c r="J292" i="1"/>
  <c r="T1177" i="1"/>
  <c r="J1177" i="1"/>
  <c r="J1303" i="1"/>
  <c r="J89" i="1"/>
  <c r="T810" i="1"/>
  <c r="J445" i="1"/>
  <c r="Q737" i="1"/>
  <c r="J737" i="1"/>
  <c r="Q1133" i="1"/>
  <c r="J1405" i="1"/>
  <c r="R573" i="1"/>
  <c r="T692" i="1"/>
  <c r="J692" i="1"/>
  <c r="J1084" i="1"/>
  <c r="J119" i="1"/>
  <c r="R47" i="1"/>
  <c r="V47" i="1"/>
  <c r="T47" i="1"/>
  <c r="J47" i="1"/>
  <c r="J1166" i="1"/>
  <c r="Q1166" i="1"/>
  <c r="J1141" i="1"/>
  <c r="O1141" i="1" s="1"/>
  <c r="V1141" i="1" s="1"/>
  <c r="I723" i="1"/>
  <c r="I594" i="1" s="1"/>
  <c r="N724" i="1"/>
  <c r="O2022" i="1"/>
  <c r="J936" i="1"/>
  <c r="S936" i="1"/>
  <c r="T183" i="1"/>
  <c r="V183" i="1"/>
  <c r="R183" i="1"/>
  <c r="J31" i="1"/>
  <c r="S31" i="1"/>
  <c r="J1436" i="1"/>
  <c r="O1436" i="1" s="1"/>
  <c r="T1436" i="1" s="1"/>
  <c r="R1044" i="1"/>
  <c r="V1044" i="1"/>
  <c r="T1044" i="1"/>
  <c r="T210" i="1"/>
  <c r="R210" i="1"/>
  <c r="V210" i="1"/>
  <c r="T880" i="1"/>
  <c r="V880" i="1"/>
  <c r="R880" i="1"/>
  <c r="R1126" i="1"/>
  <c r="V1126" i="1"/>
  <c r="T1126" i="1"/>
  <c r="T893" i="1"/>
  <c r="V893" i="1"/>
  <c r="R893" i="1"/>
  <c r="T1110" i="1"/>
  <c r="V1110" i="1"/>
  <c r="R1110" i="1"/>
  <c r="T1371" i="1"/>
  <c r="R1371" i="1"/>
  <c r="V1371" i="1"/>
  <c r="R1147" i="1"/>
  <c r="V1147" i="1"/>
  <c r="T1147" i="1"/>
  <c r="R743" i="1"/>
  <c r="V743" i="1"/>
  <c r="T743" i="1"/>
  <c r="T1295" i="1"/>
  <c r="T449" i="1"/>
  <c r="R449" i="1"/>
  <c r="V449" i="1"/>
  <c r="R1442" i="1"/>
  <c r="V1442" i="1"/>
  <c r="T1442" i="1"/>
  <c r="R1166" i="1"/>
  <c r="V1166" i="1"/>
  <c r="T1166" i="1"/>
  <c r="R431" i="1"/>
  <c r="V431" i="1"/>
  <c r="T431" i="1"/>
  <c r="T2022" i="1"/>
  <c r="V2022" i="1"/>
  <c r="R2022" i="1"/>
  <c r="J516" i="1"/>
  <c r="S516" i="1"/>
  <c r="R598" i="1"/>
  <c r="V598" i="1"/>
  <c r="T598" i="1"/>
  <c r="J442" i="1"/>
  <c r="O442" i="1" s="1"/>
  <c r="R992" i="1"/>
  <c r="R770" i="1"/>
  <c r="V770" i="1"/>
  <c r="T770" i="1"/>
  <c r="J313" i="1"/>
  <c r="O313" i="1" s="1"/>
  <c r="T840" i="1"/>
  <c r="R840" i="1"/>
  <c r="V840" i="1"/>
  <c r="J487" i="1"/>
  <c r="S487" i="1"/>
  <c r="Q1263" i="1"/>
  <c r="J1263" i="1"/>
  <c r="J1044" i="1"/>
  <c r="J840" i="1"/>
  <c r="Q840" i="1"/>
  <c r="Q869" i="1"/>
  <c r="J869" i="1"/>
  <c r="R1421" i="1"/>
  <c r="V1421" i="1"/>
  <c r="T1421" i="1"/>
  <c r="T1281" i="1"/>
  <c r="V1281" i="1"/>
  <c r="R1281" i="1"/>
  <c r="T1074" i="1"/>
  <c r="R1074" i="1"/>
  <c r="V1074" i="1"/>
  <c r="T936" i="1"/>
  <c r="V936" i="1"/>
  <c r="R936" i="1"/>
  <c r="Q743" i="1"/>
  <c r="J743" i="1"/>
  <c r="Q431" i="1"/>
  <c r="J431" i="1"/>
  <c r="R332" i="1"/>
  <c r="V332" i="1"/>
  <c r="T332" i="1"/>
  <c r="R359" i="1"/>
  <c r="V359" i="1"/>
  <c r="T359" i="1"/>
  <c r="T243" i="1"/>
  <c r="R243" i="1"/>
  <c r="V243" i="1"/>
  <c r="Q1421" i="1"/>
  <c r="J1421" i="1"/>
  <c r="S1110" i="1"/>
  <c r="J1110" i="1"/>
  <c r="J598" i="1"/>
  <c r="Q598" i="1"/>
  <c r="R326" i="1"/>
  <c r="V326" i="1"/>
  <c r="T326" i="1"/>
  <c r="J307" i="1"/>
  <c r="O307" i="1" s="1"/>
  <c r="R163" i="1"/>
  <c r="V163" i="1"/>
  <c r="T163" i="1"/>
  <c r="T992" i="1"/>
  <c r="J880" i="1"/>
  <c r="N1001" i="1"/>
  <c r="I998" i="1"/>
  <c r="I857" i="1" s="1"/>
  <c r="R729" i="1"/>
  <c r="V729" i="1"/>
  <c r="T729" i="1"/>
  <c r="J332" i="1"/>
  <c r="J1281" i="1"/>
  <c r="R487" i="1"/>
  <c r="V487" i="1"/>
  <c r="T487" i="1"/>
  <c r="T1263" i="1"/>
  <c r="V1263" i="1"/>
  <c r="R1263" i="1"/>
  <c r="R966" i="1"/>
  <c r="V966" i="1"/>
  <c r="T966" i="1"/>
  <c r="T158" i="1"/>
  <c r="R158" i="1"/>
  <c r="V158" i="1"/>
  <c r="R130" i="1"/>
  <c r="V130" i="1"/>
  <c r="T130" i="1"/>
  <c r="R896" i="1"/>
  <c r="V896" i="1"/>
  <c r="T896" i="1"/>
  <c r="J896" i="1"/>
  <c r="J628" i="1"/>
  <c r="S628" i="1"/>
  <c r="I587" i="1"/>
  <c r="I448" i="1" s="1"/>
  <c r="N588" i="1"/>
  <c r="R343" i="1"/>
  <c r="V343" i="1"/>
  <c r="T343" i="1"/>
  <c r="T194" i="1"/>
  <c r="V194" i="1"/>
  <c r="R194" i="1"/>
  <c r="S252" i="1"/>
  <c r="J252" i="1"/>
  <c r="S1233" i="1"/>
  <c r="J1233" i="1"/>
  <c r="R667" i="1"/>
  <c r="V667" i="1"/>
  <c r="T667" i="1"/>
  <c r="T869" i="1"/>
  <c r="R869" i="1"/>
  <c r="V869" i="1"/>
  <c r="Q183" i="1"/>
  <c r="J183" i="1"/>
  <c r="T471" i="1"/>
  <c r="R471" i="1"/>
  <c r="V471" i="1"/>
  <c r="J893" i="1"/>
  <c r="J1126" i="1"/>
  <c r="O851" i="1"/>
  <c r="T851" i="1" s="1"/>
  <c r="R516" i="1"/>
  <c r="V516" i="1"/>
  <c r="T516" i="1"/>
  <c r="J1371" i="1"/>
  <c r="I1005" i="1" l="1"/>
  <c r="J1005" i="1" s="1"/>
  <c r="J998" i="1"/>
  <c r="J736" i="1"/>
  <c r="J320" i="1"/>
  <c r="J176" i="1"/>
  <c r="J857" i="1"/>
  <c r="J1302" i="1"/>
  <c r="J12" i="1"/>
  <c r="R307" i="1"/>
  <c r="V307" i="1"/>
  <c r="T307" i="1"/>
  <c r="T442" i="1"/>
  <c r="R442" i="1"/>
  <c r="V442" i="1"/>
  <c r="T313" i="1"/>
  <c r="V313" i="1"/>
  <c r="R313" i="1"/>
  <c r="J1154" i="1"/>
  <c r="R1141" i="1"/>
  <c r="R851" i="1"/>
  <c r="V1436" i="1"/>
  <c r="J723" i="1"/>
  <c r="O723" i="1" s="1"/>
  <c r="J594" i="1"/>
  <c r="T1141" i="1"/>
  <c r="T998" i="1"/>
  <c r="V851" i="1"/>
  <c r="R1436" i="1"/>
  <c r="J587" i="1"/>
  <c r="O587" i="1" s="1"/>
  <c r="O998" i="1"/>
  <c r="V998" i="1" s="1"/>
  <c r="J448" i="1"/>
  <c r="J1449" i="1" l="1"/>
  <c r="T723" i="1"/>
  <c r="R723" i="1"/>
  <c r="V723" i="1"/>
  <c r="R587" i="1"/>
  <c r="V587" i="1"/>
  <c r="T587" i="1"/>
  <c r="R998" i="1"/>
</calcChain>
</file>

<file path=xl/sharedStrings.xml><?xml version="1.0" encoding="utf-8"?>
<sst xmlns="http://schemas.openxmlformats.org/spreadsheetml/2006/main" count="7670" uniqueCount="1254">
  <si>
    <t>Stavební rozpočet</t>
  </si>
  <si>
    <t>Název stavby:</t>
  </si>
  <si>
    <t>Druh stavby:</t>
  </si>
  <si>
    <t>Lokalita:</t>
  </si>
  <si>
    <t>JKSO:</t>
  </si>
  <si>
    <t>Č</t>
  </si>
  <si>
    <t xml:space="preserve">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</si>
  <si>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</si>
  <si>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</si>
  <si>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</si>
  <si>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</si>
  <si>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</si>
  <si>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</si>
  <si>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</si>
  <si>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</si>
  <si>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</si>
  <si>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</si>
  <si>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</si>
  <si>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</si>
  <si>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</si>
  <si>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</si>
  <si>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</si>
  <si>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</si>
  <si>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</si>
  <si>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</si>
  <si>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</si>
  <si>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</si>
  <si>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</si>
  <si>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</si>
  <si>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</si>
  <si>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</si>
  <si>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</si>
  <si>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</si>
  <si>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</si>
  <si>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</si>
  <si>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</si>
  <si>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</si>
  <si>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</si>
  <si>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</si>
  <si>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</si>
  <si>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</si>
  <si>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</si>
  <si>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</si>
  <si>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</si>
  <si>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</si>
  <si>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</si>
  <si>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</si>
  <si>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</si>
  <si>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</si>
  <si>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</si>
  <si>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</si>
  <si>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</si>
  <si>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</si>
  <si>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</si>
  <si>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</si>
  <si>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</si>
  <si>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</si>
  <si>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</si>
  <si>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</si>
  <si>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</si>
  <si>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</si>
  <si>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</si>
  <si>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</si>
  <si>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</si>
  <si>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</si>
  <si>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</si>
  <si>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</si>
  <si>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</si>
  <si>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</si>
  <si>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</si>
  <si>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</si>
  <si>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</si>
  <si>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</si>
  <si>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</si>
  <si>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</si>
  <si>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</si>
  <si>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</si>
  <si>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</si>
  <si>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</si>
  <si>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</si>
  <si>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</si>
  <si>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</si>
  <si>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</si>
  <si>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</si>
  <si>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</si>
  <si>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</si>
  <si>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</si>
  <si>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</si>
  <si>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</si>
  <si>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</si>
  <si>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</si>
  <si>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</si>
  <si>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</si>
  <si>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</si>
  <si>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</si>
  <si>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</si>
  <si>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</si>
  <si>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</si>
  <si>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</si>
  <si>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</si>
  <si>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</si>
  <si>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</si>
  <si>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</si>
  <si>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</si>
  <si>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</si>
  <si>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</si>
  <si>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</si>
  <si>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</si>
  <si>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</si>
  <si>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</si>
  <si>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</si>
  <si>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</si>
  <si>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</si>
  <si>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</si>
  <si>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</si>
  <si>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</si>
  <si>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</si>
  <si>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</si>
  <si>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</si>
  <si>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</si>
  <si>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</si>
  <si>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</si>
  <si>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</si>
  <si>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</si>
  <si>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</si>
  <si>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</si>
  <si>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</si>
  <si>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</si>
  <si>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</si>
  <si>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</si>
  <si>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</si>
  <si>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</si>
  <si>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</si>
  <si>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</si>
  <si>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</si>
  <si>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</si>
  <si>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</si>
  <si>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</si>
  <si>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</si>
  <si>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</si>
  <si>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</si>
  <si>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</si>
  <si>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</si>
  <si>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</si>
  <si>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</si>
  <si>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</si>
  <si>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</si>
  <si>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</si>
  <si>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</si>
  <si>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</si>
  <si>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</si>
  <si>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</si>
  <si>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</si>
  <si>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</si>
  <si>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</si>
  <si>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156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</si>
  <si>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</si>
  <si>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</si>
  <si>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</si>
  <si>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</si>
  <si>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</si>
  <si>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</si>
  <si>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</si>
  <si>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</si>
  <si>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</si>
  <si>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</si>
  <si>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</si>
  <si>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</si>
  <si>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</si>
  <si>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</si>
  <si>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</si>
  <si>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</si>
  <si>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</si>
  <si>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</si>
  <si>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</si>
  <si>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</si>
  <si>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</si>
  <si>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</si>
  <si>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</si>
  <si>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</si>
  <si>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</si>
  <si>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</si>
  <si>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</si>
  <si>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</si>
  <si>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</si>
  <si>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</si>
  <si>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</si>
  <si>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</si>
  <si>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</si>
  <si>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</si>
  <si>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</si>
  <si>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</si>
  <si>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</si>
  <si>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</si>
  <si>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</si>
  <si>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</si>
  <si>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</si>
  <si>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</si>
  <si>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</si>
  <si>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</si>
  <si>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</si>
  <si>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</si>
  <si>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</si>
  <si>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</si>
  <si>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</si>
  <si>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</si>
  <si>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</si>
  <si>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</si>
  <si>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</si>
  <si>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</si>
  <si>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217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</si>
  <si>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</si>
  <si>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</si>
  <si>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</si>
  <si>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</si>
  <si>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</si>
  <si>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</si>
  <si>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</si>
  <si>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</si>
  <si>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</si>
  <si>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</si>
  <si>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</si>
  <si>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</si>
  <si>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</si>
  <si>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</si>
  <si>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</si>
  <si>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</si>
  <si>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</si>
  <si>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</si>
  <si>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</si>
  <si>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</si>
  <si>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</si>
  <si>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</si>
  <si>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</si>
  <si>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</si>
  <si>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</si>
  <si>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</si>
  <si>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</si>
  <si>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</si>
  <si>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</si>
  <si>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</si>
  <si>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</si>
  <si>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</si>
  <si>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</si>
  <si>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</si>
  <si>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</si>
  <si>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</si>
  <si>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</si>
  <si>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</si>
  <si>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</si>
  <si>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</si>
  <si>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</si>
  <si>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</si>
  <si>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</si>
  <si>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</si>
  <si>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</si>
  <si>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</si>
  <si>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</si>
  <si>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</si>
  <si>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</si>
  <si>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</si>
  <si>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</si>
  <si>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</si>
  <si>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</si>
  <si>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</si>
  <si>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</si>
  <si>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</si>
  <si>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</si>
  <si>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</si>
  <si>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</si>
  <si>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</si>
  <si>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</si>
  <si>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</si>
  <si>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</si>
  <si>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</si>
  <si>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</si>
  <si>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</si>
  <si>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</si>
  <si>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</si>
  <si>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</si>
  <si>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</si>
  <si>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</si>
  <si>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</si>
  <si>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</si>
  <si>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</si>
  <si>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</si>
  <si>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</si>
  <si>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</si>
  <si>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</si>
  <si>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</si>
  <si>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</si>
  <si>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</si>
  <si>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</si>
  <si>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</si>
  <si>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</si>
  <si>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</si>
  <si>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</si>
  <si>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</si>
  <si>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</si>
  <si>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</si>
  <si>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</si>
  <si>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</si>
  <si>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</si>
  <si>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</si>
  <si>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</si>
  <si>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</si>
  <si>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</si>
  <si>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</si>
  <si>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</si>
  <si>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</si>
  <si>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</si>
  <si>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</si>
  <si>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</si>
  <si>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</si>
  <si>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</si>
  <si>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</si>
  <si>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</si>
  <si>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</si>
  <si>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</si>
  <si>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</si>
  <si>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</si>
  <si>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</si>
  <si>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</si>
  <si>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</si>
  <si>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</si>
  <si>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</si>
  <si>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</si>
  <si>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</si>
  <si>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</si>
  <si>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</si>
  <si>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</si>
  <si>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</si>
  <si>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</si>
  <si>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</si>
  <si>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</si>
  <si>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</si>
  <si>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</si>
  <si>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</si>
  <si>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</si>
  <si>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</si>
  <si>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</si>
  <si>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</si>
  <si>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</si>
  <si>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</si>
  <si>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</si>
  <si>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</si>
  <si>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</si>
  <si>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</si>
  <si>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</si>
  <si>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</si>
  <si>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</si>
  <si>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</si>
  <si>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</si>
  <si>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</si>
  <si>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</si>
  <si>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</si>
  <si>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</si>
  <si>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</si>
  <si>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</si>
  <si>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</si>
  <si>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</si>
  <si>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</si>
  <si>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</si>
  <si>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</si>
  <si>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</si>
  <si>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</si>
  <si>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</si>
  <si>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</si>
  <si>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</si>
  <si>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</si>
  <si>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</si>
  <si>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</si>
  <si>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</si>
  <si>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</si>
  <si>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</si>
  <si>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</si>
  <si>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</si>
  <si>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</si>
  <si>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</si>
  <si>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</si>
  <si>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</si>
  <si>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</si>
  <si>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</si>
  <si>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</si>
  <si>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</si>
  <si>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</si>
  <si>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</si>
  <si>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</si>
  <si>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</si>
  <si>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</si>
  <si>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</si>
  <si>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</si>
  <si>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</si>
  <si>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</si>
  <si>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</si>
  <si>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</si>
  <si>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</si>
  <si>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</si>
  <si>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</si>
  <si>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</si>
  <si>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</si>
  <si>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</si>
  <si>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</si>
  <si>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</si>
  <si>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</si>
  <si>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</si>
  <si>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</si>
  <si>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</si>
  <si>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</si>
  <si>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</si>
  <si>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425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</si>
  <si>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</si>
  <si>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</si>
  <si>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</si>
  <si>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</si>
  <si>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</si>
  <si>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</si>
  <si>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</si>
  <si>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</si>
  <si>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</si>
  <si>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</si>
  <si>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</si>
  <si>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</si>
  <si>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</si>
  <si>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</si>
  <si>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</si>
  <si>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</si>
  <si>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</si>
  <si>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</si>
  <si>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</si>
  <si>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</si>
  <si>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</si>
  <si>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</si>
  <si>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</si>
  <si>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</si>
  <si>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</si>
  <si>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</si>
  <si>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</si>
  <si>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</si>
  <si>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</si>
  <si>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</si>
  <si>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</si>
  <si>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</si>
  <si>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</si>
  <si>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</si>
  <si>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</si>
  <si>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</si>
  <si>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</si>
  <si>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</si>
  <si>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</si>
  <si>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</si>
  <si>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</si>
  <si>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</si>
  <si>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</si>
  <si>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</si>
  <si>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</si>
  <si>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</si>
  <si>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</si>
  <si>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</si>
  <si>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</si>
  <si>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</si>
  <si>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</si>
  <si>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</si>
  <si>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</si>
  <si>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</si>
  <si>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</si>
  <si>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</si>
  <si>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</si>
  <si>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</si>
  <si>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</si>
  <si>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</si>
  <si>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</si>
  <si>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</si>
  <si>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</si>
  <si>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</si>
  <si>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</si>
  <si>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</si>
  <si>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</si>
  <si>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</si>
  <si>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</si>
  <si>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</si>
  <si>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</si>
  <si>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</si>
  <si>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</si>
  <si>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</si>
  <si>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</si>
  <si>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</si>
  <si>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</si>
  <si>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</si>
  <si>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</si>
  <si>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</si>
  <si>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</si>
  <si>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</si>
  <si>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</si>
  <si>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</si>
  <si>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</si>
  <si>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</si>
  <si>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</si>
  <si>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</si>
  <si>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</si>
  <si>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</si>
  <si>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</si>
  <si>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</si>
  <si>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</si>
  <si>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</si>
  <si>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</si>
  <si>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</si>
  <si>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</si>
  <si>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</si>
  <si>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</si>
  <si>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</si>
  <si>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</si>
  <si>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</si>
  <si>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</si>
  <si>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</si>
  <si>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</si>
  <si>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</si>
  <si>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</si>
  <si>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</si>
  <si>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</si>
  <si>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</si>
  <si>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</si>
  <si>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</si>
  <si>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</si>
  <si>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</si>
  <si>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</si>
  <si>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</si>
  <si>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</si>
  <si>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</si>
  <si>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</si>
  <si>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</si>
  <si>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</si>
  <si>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</si>
  <si>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</si>
  <si>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</si>
  <si>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</si>
  <si>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</si>
  <si>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</si>
  <si>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</si>
  <si>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</si>
  <si>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</si>
  <si>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</si>
  <si>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</si>
  <si>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</si>
  <si>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</si>
  <si>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</si>
  <si>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</si>
  <si>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</si>
  <si>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</si>
  <si>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</si>
  <si>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</si>
  <si>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</si>
  <si>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</si>
  <si>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</si>
  <si>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</si>
  <si>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</si>
  <si>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</si>
  <si>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</si>
  <si>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579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</si>
  <si>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</si>
  <si>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</si>
  <si>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</si>
  <si>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</si>
  <si>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</si>
  <si>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</si>
  <si>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</si>
  <si>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</si>
  <si>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</si>
  <si>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</si>
  <si>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</si>
  <si>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</si>
  <si>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</si>
  <si>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</si>
  <si>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</si>
  <si>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</si>
  <si>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</si>
  <si>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</si>
  <si>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</si>
  <si>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</si>
  <si>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</si>
  <si>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</si>
  <si>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</si>
  <si>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</si>
  <si>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</si>
  <si>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</si>
  <si>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</si>
  <si>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</si>
  <si>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</si>
  <si>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</si>
  <si>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</si>
  <si>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</si>
  <si>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</si>
  <si>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</si>
  <si>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</si>
  <si>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</si>
  <si>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</si>
  <si>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</si>
  <si>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</si>
  <si>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</si>
  <si>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</si>
  <si>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</si>
  <si>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</si>
  <si>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</si>
  <si>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</si>
  <si>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</si>
  <si>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</si>
  <si>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</si>
  <si>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</si>
  <si>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</si>
  <si>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</si>
  <si>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</si>
  <si>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</si>
  <si>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</si>
  <si>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</si>
  <si>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</si>
  <si>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</si>
  <si>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</si>
  <si>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</si>
  <si>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</si>
  <si>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</si>
  <si>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</si>
  <si>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</si>
  <si>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</si>
  <si>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</si>
  <si>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</si>
  <si>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</si>
  <si>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</si>
  <si>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</si>
  <si>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</si>
  <si>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</si>
  <si>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</si>
  <si>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</si>
  <si>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656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</si>
  <si>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</si>
  <si>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</si>
  <si>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</si>
  <si>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</si>
  <si>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</si>
  <si>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</si>
  <si>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</si>
  <si>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</si>
  <si>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</si>
  <si>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</si>
  <si>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</si>
  <si>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</si>
  <si>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</si>
  <si>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</si>
  <si>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</si>
  <si>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</si>
  <si>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</si>
  <si>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</si>
  <si>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</si>
  <si>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</si>
  <si>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</si>
  <si>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</si>
  <si>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</si>
  <si>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</si>
  <si>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</si>
  <si>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</si>
  <si>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</si>
  <si>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</si>
  <si>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</si>
  <si>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</si>
  <si>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</si>
  <si>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</si>
  <si>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</si>
  <si>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</si>
  <si>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</si>
  <si>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</si>
  <si>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</si>
  <si>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</si>
  <si>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</si>
  <si>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</si>
  <si>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</si>
  <si>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</si>
  <si>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</si>
  <si>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</si>
  <si>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</si>
  <si>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</si>
  <si>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</si>
  <si>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</si>
  <si>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</si>
  <si>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</si>
  <si>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</si>
  <si>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</si>
  <si>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</si>
  <si>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</si>
  <si>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</si>
  <si>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</si>
  <si>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</si>
  <si>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</si>
  <si>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</si>
  <si>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</si>
  <si>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</si>
  <si>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</si>
  <si>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</si>
  <si>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</si>
  <si>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</si>
  <si>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</si>
  <si>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</si>
  <si>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</si>
  <si>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</si>
  <si>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</si>
  <si>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</si>
  <si>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771</t>
  </si>
  <si>
    <t>781</t>
  </si>
  <si>
    <t>784</t>
  </si>
  <si>
    <t>Poznámka:</t>
  </si>
  <si>
    <t>Objekt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</si>
  <si>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</si>
  <si>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</si>
  <si>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</si>
  <si>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</si>
  <si>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</si>
  <si>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</si>
  <si>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</si>
  <si>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</si>
  <si>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</si>
  <si>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</si>
  <si>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016</t>
  </si>
  <si>
    <t>Kód</t>
  </si>
  <si>
    <t>342255028RT1</t>
  </si>
  <si>
    <t>342264051RT3</t>
  </si>
  <si>
    <t>631313711R00</t>
  </si>
  <si>
    <t>631351101R00</t>
  </si>
  <si>
    <t>631351102R00</t>
  </si>
  <si>
    <t>632415120RT2</t>
  </si>
  <si>
    <t>R-632418102</t>
  </si>
  <si>
    <t>R-711111121R00</t>
  </si>
  <si>
    <t>R-711112121</t>
  </si>
  <si>
    <t>711131101R00</t>
  </si>
  <si>
    <t>711132101R00</t>
  </si>
  <si>
    <t>R-711212601</t>
  </si>
  <si>
    <t>998711102R00</t>
  </si>
  <si>
    <t>721  R-1</t>
  </si>
  <si>
    <t>725219401R00</t>
  </si>
  <si>
    <t>552 R-30503</t>
  </si>
  <si>
    <t>725829201R00</t>
  </si>
  <si>
    <t>55145054</t>
  </si>
  <si>
    <t>551 R-6160</t>
  </si>
  <si>
    <t>R-725014121</t>
  </si>
  <si>
    <t>552 R-31500</t>
  </si>
  <si>
    <t>552 R-315</t>
  </si>
  <si>
    <t>725249106R00</t>
  </si>
  <si>
    <t>725 R-249103</t>
  </si>
  <si>
    <t>725 R-4108</t>
  </si>
  <si>
    <t>725 R-84930</t>
  </si>
  <si>
    <t>725 R-85100</t>
  </si>
  <si>
    <t>725849200R00</t>
  </si>
  <si>
    <t>725 R-84511</t>
  </si>
  <si>
    <t>998725102R00</t>
  </si>
  <si>
    <t>R-771575177</t>
  </si>
  <si>
    <t>771579795RT2</t>
  </si>
  <si>
    <t>597 R-64203</t>
  </si>
  <si>
    <t>998771102R00</t>
  </si>
  <si>
    <t>R- 781101111R00</t>
  </si>
  <si>
    <t>781101210RT2</t>
  </si>
  <si>
    <t>R-781475177</t>
  </si>
  <si>
    <t>781419706R00</t>
  </si>
  <si>
    <t>781491001RT1</t>
  </si>
  <si>
    <t>R- 781494111</t>
  </si>
  <si>
    <t>597 R-81374</t>
  </si>
  <si>
    <t>R- 781494112</t>
  </si>
  <si>
    <t>R- 781494132</t>
  </si>
  <si>
    <t>998781102R00</t>
  </si>
  <si>
    <t>784191101R00</t>
  </si>
  <si>
    <t>784195112R00</t>
  </si>
  <si>
    <t>953946111R00</t>
  </si>
  <si>
    <t>953 R-94212</t>
  </si>
  <si>
    <t>R-936172111</t>
  </si>
  <si>
    <t>936 R-17211</t>
  </si>
  <si>
    <t>952901111R00</t>
  </si>
  <si>
    <t>R-210111112</t>
  </si>
  <si>
    <t>R- 210110513</t>
  </si>
  <si>
    <t>R-210140501</t>
  </si>
  <si>
    <t>R-210140521</t>
  </si>
  <si>
    <t>965081713RT2</t>
  </si>
  <si>
    <t>R-31014047</t>
  </si>
  <si>
    <t>725820801R00</t>
  </si>
  <si>
    <t>725210821R00</t>
  </si>
  <si>
    <t>725240812R00</t>
  </si>
  <si>
    <t>725840860R00</t>
  </si>
  <si>
    <t>725840850R00</t>
  </si>
  <si>
    <t>725110811R00</t>
  </si>
  <si>
    <t>978059531R00</t>
  </si>
  <si>
    <t>H99</t>
  </si>
  <si>
    <t>999281108R00</t>
  </si>
  <si>
    <t>M21</t>
  </si>
  <si>
    <t>S</t>
  </si>
  <si>
    <t>979011111R00</t>
  </si>
  <si>
    <t>979082111R00</t>
  </si>
  <si>
    <t>979081111R00</t>
  </si>
  <si>
    <t>979086112R00</t>
  </si>
  <si>
    <t>979091121R00</t>
  </si>
  <si>
    <t>979990001R00</t>
  </si>
  <si>
    <t>552 R-30500</t>
  </si>
  <si>
    <t>330311811R00</t>
  </si>
  <si>
    <t>331351101R00</t>
  </si>
  <si>
    <t>725 R- 24910</t>
  </si>
  <si>
    <t>597 R-813741</t>
  </si>
  <si>
    <t>Zotavovna VS ČR Pracov  I.část   (celkem 4 části)</t>
  </si>
  <si>
    <t>rekonstrukce sociálního zařízení,  14 ks</t>
  </si>
  <si>
    <t>Radimovice u Želče čp.118, okres Tábor</t>
  </si>
  <si>
    <t>Zkrácený popis</t>
  </si>
  <si>
    <t>Rozměry</t>
  </si>
  <si>
    <t>OBJEKT  A  ,     PATRO II     Č.POKOJE 43</t>
  </si>
  <si>
    <t>Stěny a příčky</t>
  </si>
  <si>
    <t>1*1,50</t>
  </si>
  <si>
    <t>Sádrokartonové konstrukce</t>
  </si>
  <si>
    <t>Podhled sádrokartonový na zavěšenou ocel. konstr., desky protipožární a  impregnované GKFi  tl.12,5 mm, - soc. zařízení</t>
  </si>
  <si>
    <t>3,88+(1*0,15)</t>
  </si>
  <si>
    <t>Podlahy a podlahové konstrukce</t>
  </si>
  <si>
    <t>0,8*0,8*0,10</t>
  </si>
  <si>
    <t>Bednění stěn, rýh a otvorů v podlahách - zřízení,- jedné strany beton. mazaniny</t>
  </si>
  <si>
    <t>0,8*0,10*2</t>
  </si>
  <si>
    <t>Bednění stěn, rýh a otvorů v podlahách -odstranění</t>
  </si>
  <si>
    <t>016*1</t>
  </si>
  <si>
    <t>Potěr samonivelační ručně prováděný  tl. 20 mm  např. MFC Level 320 - vyrovnávací,  na původní beton</t>
  </si>
  <si>
    <t>3,88*1   výměry viz. oddíl Podlahy z dlaždic.</t>
  </si>
  <si>
    <t>3,88*1</t>
  </si>
  <si>
    <t>V rozpočtu je použito R-položek všude tam, kde databáze rozpočtového programu neodpovídá přesné citaci potřebné práce (mzdy) a osazovaného materiálu (dodávky).</t>
  </si>
  <si>
    <t>Izolace proti vodě</t>
  </si>
  <si>
    <t>3,88+0,8*0,80</t>
  </si>
  <si>
    <t>19,24+(0,8+0,8)*2,15</t>
  </si>
  <si>
    <t>0,80*0,80</t>
  </si>
  <si>
    <t>(0,8+0,8)*2,15</t>
  </si>
  <si>
    <t>0,80+0,80</t>
  </si>
  <si>
    <t>Přesun hmot pro izolace proti vodě, výšky do 12 m</t>
  </si>
  <si>
    <t>0,02115*1</t>
  </si>
  <si>
    <t>Zdravotní instalace</t>
  </si>
  <si>
    <t>Stavební připomoce pro ZI, napojení na stáv. potrubí, izolace potrubí, spoj. a kotvící materiál, zkoušky těsnosti,armatury pro npojení zař. předmětů,.</t>
  </si>
  <si>
    <t>1*1</t>
  </si>
  <si>
    <t>Zařizovací předměty ZI</t>
  </si>
  <si>
    <t>Montáž baterie umyv.a dřezové nástěnné chromové vč. dodání připojovacího materiálu</t>
  </si>
  <si>
    <t>sifon :  MULTI sifon um. 5/4x40 ner.mříž.+odb.</t>
  </si>
  <si>
    <t>Montáž závěsného WC vč.montáže a dodání připojovacího materiálu</t>
  </si>
  <si>
    <t>Montáž sprchových koutů  - rovných nebo koutových vč dodání kotvícího materiálu</t>
  </si>
  <si>
    <t>Montáž baterií sprchových,</t>
  </si>
  <si>
    <t>Přesun hmot pro zařizovací předměty, výšky do 12 m</t>
  </si>
  <si>
    <t>0,056*1</t>
  </si>
  <si>
    <t>2*1</t>
  </si>
  <si>
    <t>Podlahy z dlaždic</t>
  </si>
  <si>
    <t>2,80*1,50-(0,10*0,80+0,20*0,20+1*0,20)</t>
  </si>
  <si>
    <t>Příplatek za spárování vodotěsnou hmotou - plošně vč. dodání spár. hmoty</t>
  </si>
  <si>
    <t>3,88*1,05   +5% ztratného</t>
  </si>
  <si>
    <t>Přesun hmot pro podlahy z dlaždic, výšky do 12 m</t>
  </si>
  <si>
    <t>0,082*1</t>
  </si>
  <si>
    <t>Obklady (keramické)</t>
  </si>
  <si>
    <t>Vyrovnání podkladu maltou ze SMS tl. do 7 mm - pod keramické obklady</t>
  </si>
  <si>
    <t>2,80*((2,4+1,55)/2)+1,50*1,55-(0,15*1,50)+1*((2,10+1,55)/2)+1*0,15</t>
  </si>
  <si>
    <t>(0,20+0,30+0,6)*2,10-(0,15*1,50)+(0,10+0,80)*2,15+1,50*((2,40+2,15)/2)</t>
  </si>
  <si>
    <t>1,50*2,40-(0,7*2)</t>
  </si>
  <si>
    <t>Penetrace podkladu pod obklady - Knauf TIENFENGRUNT  viz detaily PD</t>
  </si>
  <si>
    <t>19,24*1</t>
  </si>
  <si>
    <t>Příplatek za spárovací vodotěsnou hmotu - plošně</t>
  </si>
  <si>
    <t>Montáž lišt k obkladům - rohových, koutových a ukončujících</t>
  </si>
  <si>
    <t>2,4+1,55+1,55+2,10+2,10+2,15+2,40   koutové lišty</t>
  </si>
  <si>
    <t>2,10+2,15+2,15   rohové lišty</t>
  </si>
  <si>
    <t>2,4+2,40   ukončující lišty</t>
  </si>
  <si>
    <t xml:space="preserve"> plastové profily rohové lepené flefibilním lepidlem    - dodání</t>
  </si>
  <si>
    <t>6,4*1,05   +5% ztratného</t>
  </si>
  <si>
    <t>19,24*1,05   +5% ztratného</t>
  </si>
  <si>
    <t xml:space="preserve"> plastové profily koutové lepené flefibilním lepidlem   - dodání</t>
  </si>
  <si>
    <t>14,25*1,05   +5% ztratného</t>
  </si>
  <si>
    <t xml:space="preserve"> plastové profily ukončující lepené flefibilním lepidlem    - dodání</t>
  </si>
  <si>
    <t>4,8*1,05   +5% ztratného</t>
  </si>
  <si>
    <t>Přesun hmot pro obklady keramické, výšky do 12 m</t>
  </si>
  <si>
    <t>0,4028*1</t>
  </si>
  <si>
    <t>Malby</t>
  </si>
  <si>
    <t>Penetrace podkladu před malbou podhledu stropů  SDK</t>
  </si>
  <si>
    <t>4,03*1</t>
  </si>
  <si>
    <t>Dvojnásobné bílé malby ze směsi za mokra např. Primalex Polar - stropů</t>
  </si>
  <si>
    <t>Různé dokončovací konstrukce a práce na pozemních stavbách</t>
  </si>
  <si>
    <t>Osazení ventilačních mřížek vč. kotvících prvků</t>
  </si>
  <si>
    <t>Osazení koupel.zrcadla</t>
  </si>
  <si>
    <t>Vyčištění budov o výšce podlaží do 4 m: dlažeb a obkladů před předáním stavby</t>
  </si>
  <si>
    <t>3,88+19,24</t>
  </si>
  <si>
    <t>Bourání konstrukcí</t>
  </si>
  <si>
    <t>Demontáž el.zásuvky</t>
  </si>
  <si>
    <t>Demontáž vypínače</t>
  </si>
  <si>
    <t>Demontáž světla</t>
  </si>
  <si>
    <t>Demontáž krytu ventilátoru</t>
  </si>
  <si>
    <t>Bourání dlaždic keramických tl. 1 cm, nad 1 m2</t>
  </si>
  <si>
    <t>3,5*1</t>
  </si>
  <si>
    <t>Demontáž zrcadel - kotvených na zdivu nebo na keram. obkladu</t>
  </si>
  <si>
    <t>Prorážení otvorů a ostatní bourací práce</t>
  </si>
  <si>
    <t>Demontáž baterie nástěnné do G 3/4 - k umyvadlu</t>
  </si>
  <si>
    <t>Demontáž umyvadel</t>
  </si>
  <si>
    <t>Demontáž sprchových mís  (vč. lomených sprchových dveří)</t>
  </si>
  <si>
    <t>Demontáž ramene sprchy</t>
  </si>
  <si>
    <t>Demontáž baterie sprch.diferenciální G 3/4x1</t>
  </si>
  <si>
    <t>Demontáž klozetů splachovacích</t>
  </si>
  <si>
    <t>Odsekání vnitřních obkladů stěn plochy vč. podkladu</t>
  </si>
  <si>
    <t>19,2*1</t>
  </si>
  <si>
    <t>Ostatní přesuny hmot</t>
  </si>
  <si>
    <t>Přesun hmot pro opravy a údržbu do výšky 12 m</t>
  </si>
  <si>
    <t>0,158+0,075+0,299+0,185</t>
  </si>
  <si>
    <t>Elektroinstalace</t>
  </si>
  <si>
    <t>Přesuny sutí</t>
  </si>
  <si>
    <t>Svislá doprava suti a vybour. hmot za 2.NP a 1.PP</t>
  </si>
  <si>
    <t>0,0851+1,373</t>
  </si>
  <si>
    <t>Vnitrostaveništní doprava suti do 10 m</t>
  </si>
  <si>
    <t>1,46*1</t>
  </si>
  <si>
    <t>Odvoz suti a vybour. hmot na skládku do 1 km</t>
  </si>
  <si>
    <t>Nakládání nebo překládání suti a vybouraných hmot</t>
  </si>
  <si>
    <t>Vodorovné přemíst. vybouraných hmot za další 1 km x 18 (Pracov - Klenovice cca 19,4 km)</t>
  </si>
  <si>
    <t>Poplatek za skládku stavební suti v Klenovicích</t>
  </si>
  <si>
    <t>OBJEKT A,    PATRO III.        Č.POKOJE 44</t>
  </si>
  <si>
    <t>0,85*1,5</t>
  </si>
  <si>
    <t>3,93+(0,85*0,15)</t>
  </si>
  <si>
    <t>3,93*1</t>
  </si>
  <si>
    <t>3,93+(0,8*0,80)</t>
  </si>
  <si>
    <t>21,01+(0,8+0,8)*2,30</t>
  </si>
  <si>
    <t>0,8*0,80</t>
  </si>
  <si>
    <t>(0,8+0,8)*2,30</t>
  </si>
  <si>
    <t>0,8+0,8</t>
  </si>
  <si>
    <t>0,023*1</t>
  </si>
  <si>
    <t>0,059*1</t>
  </si>
  <si>
    <t>1,3*1,8+0,20*1,45+0,10*0,70+0,85*1,45</t>
  </si>
  <si>
    <t>3,93*1,05   +5% ztratné</t>
  </si>
  <si>
    <t>0,0831*1</t>
  </si>
  <si>
    <t>1,50*(2,4+2)/2-(0,7*2)+(1,8+0,20)*2,40-(0,7*2)+1,30*((2,30+2,40)/2)+1,8*((2,4+2,30)/2)</t>
  </si>
  <si>
    <t>0,85*((2,3+1,65)/2)+1,60*1,65-(0,15*1,50)+0,85*((1,65+2,30)/2)+0,85*0,15+1,8*2,30-(0,15*1,5+0,7*2)</t>
  </si>
  <si>
    <t>21,01*1</t>
  </si>
  <si>
    <t>21,01*1,05   +5% ztratného</t>
  </si>
  <si>
    <t>2,4+2,4+2,3+1,65+1,65+2,3+2,4+2,4+2,3   koutové lišty</t>
  </si>
  <si>
    <t>2,4*1   rohové lišty</t>
  </si>
  <si>
    <t>2,4+2+2,4+2,4+2,3+2,3   ukončující lišty</t>
  </si>
  <si>
    <t>2,4*1,05   +5% ztratného</t>
  </si>
  <si>
    <t>19,80*1,05   +5% ztratného</t>
  </si>
  <si>
    <t>13,8*1,05   +5% ztratného</t>
  </si>
  <si>
    <t>0,4425*1</t>
  </si>
  <si>
    <t>4,06*1</t>
  </si>
  <si>
    <t>3,93+21,01</t>
  </si>
  <si>
    <t>0,135+0,076+0,0185</t>
  </si>
  <si>
    <t>OBJEKT   A,    PATRO II.      Č.POKOJE  45</t>
  </si>
  <si>
    <t>Sloupy a pilíře, stožáry a rámové stojky</t>
  </si>
  <si>
    <t>(0,20*0,20)/2*1</t>
  </si>
  <si>
    <t>Bednění sloupů trojúhelníkového průřezu - zřízení - jen jedna strana</t>
  </si>
  <si>
    <t>0,283*1</t>
  </si>
  <si>
    <t>0,90*1,5</t>
  </si>
  <si>
    <t>3,55+(0,9*0,15)</t>
  </si>
  <si>
    <t>(1,45*0,85-((0,30*0,30)/2))*0,10</t>
  </si>
  <si>
    <t>0,95*0,10</t>
  </si>
  <si>
    <t>0,1*1</t>
  </si>
  <si>
    <t>3,55*1</t>
  </si>
  <si>
    <t>3,55+(1,45*0,85)</t>
  </si>
  <si>
    <t>22,17+((0,85+1,15+0,42+0,25+0,28+0,30)*2,20)</t>
  </si>
  <si>
    <t>1,45*0,85</t>
  </si>
  <si>
    <t>29,32-22,17</t>
  </si>
  <si>
    <t>0,85+1,15+0,42+0,25+0,58+0,30</t>
  </si>
  <si>
    <t>0,0289*1</t>
  </si>
  <si>
    <t>0,95*1</t>
  </si>
  <si>
    <t>0,055*1</t>
  </si>
  <si>
    <t>(0,90*(1,50-0,15))-(0,20*0,10)</t>
  </si>
  <si>
    <t>1,45*1,70-(((0,30*0,30)/2)+(0,5*0,10)+(0,2*0,20)/2)</t>
  </si>
  <si>
    <t>3,55*1,05   +5% ztratného</t>
  </si>
  <si>
    <t>0,075*1</t>
  </si>
  <si>
    <t>0,9*((1,65+2,2)/2)-(0,7*2)+(1,50+0,20+0,20)*2,20-(0,15*1,50)</t>
  </si>
  <si>
    <t>0,90*1,65+0,90*0,15+1,50*1,65-(0,15*1,50)</t>
  </si>
  <si>
    <t>(1,45+1,70+1,15+0,425+0,25+0,28+0,3+0,10+0,50+0,85)*2,20</t>
  </si>
  <si>
    <t>-(0,7*2)</t>
  </si>
  <si>
    <t>22,17*1</t>
  </si>
  <si>
    <t>22,17*1,05   +5% ztratného</t>
  </si>
  <si>
    <t>1,65+2,2+2,2+2,2+2,2+1,65+(2,20*8)   koutové lišty</t>
  </si>
  <si>
    <t>2,1+2,1+2,20+2,20   rohové lišty</t>
  </si>
  <si>
    <t>1,65+2,2+2,2+2,20   ukončující lišty</t>
  </si>
  <si>
    <t>8,60*1,05   +5% ztratného</t>
  </si>
  <si>
    <t>29,7*1,05   +5% ztratného</t>
  </si>
  <si>
    <t>8,25*1,05   +5% ztratného</t>
  </si>
  <si>
    <t>0,469*1</t>
  </si>
  <si>
    <t>3,69*1</t>
  </si>
  <si>
    <t>3,55+22,17</t>
  </si>
  <si>
    <t>0,06+0,22+0,068+0,437+0,018</t>
  </si>
  <si>
    <t>OBJEKT  A,       PATRO  II.          Č.POKOJE   46</t>
  </si>
  <si>
    <t>3,37+(0,9*0,15)</t>
  </si>
  <si>
    <t>(1,45*0,75+0,95*0,10-0,25*0,40)*0,10</t>
  </si>
  <si>
    <t>3,37*1</t>
  </si>
  <si>
    <t>3,37+(1,45*0,75)</t>
  </si>
  <si>
    <t>24,86+(0,75+1,45+0,75)*2,3</t>
  </si>
  <si>
    <t>1,45*0,75</t>
  </si>
  <si>
    <t>(0,75+1,45+0,75)*2,30</t>
  </si>
  <si>
    <t>0,75+1,45+0,75</t>
  </si>
  <si>
    <t>0,03*1</t>
  </si>
  <si>
    <t>0,0528*1</t>
  </si>
  <si>
    <t>0,90*(1,5-0,15)+(1,45*1,6)-(0,5*0,10+0,25*0,40+(0,20*0,20)/2)</t>
  </si>
  <si>
    <t>3,37*1,05   5% ztratného</t>
  </si>
  <si>
    <t>0,0713*1</t>
  </si>
  <si>
    <t>0,90*2,40-(0,7*2)+1,50*2,40-(0,15*1,50)+0,90*2,15+0,9*0,15+1,50*2,4-(0,15*1,50)</t>
  </si>
  <si>
    <t>1,45*2,40-(0,7*2)+(0,75+0,50)*2,40+(0,10+0,50+0,35+0,25+0,40+1,20)*2,30</t>
  </si>
  <si>
    <t>1,6*((2,4+2,30)/2)</t>
  </si>
  <si>
    <t>24,86*1</t>
  </si>
  <si>
    <t>24,86*1,05   +5% ztratného</t>
  </si>
  <si>
    <t>2,4+2,4+2,15+2,15+2,4+2,4+2,4+2,3+2,3+2,3+2,30   koutové lišty</t>
  </si>
  <si>
    <t>2,3+2,3+2,30   rohové lišty</t>
  </si>
  <si>
    <t>2,4+2,4+2,4+2,4   ukončující lišty</t>
  </si>
  <si>
    <t>6,9*1,05   +5% ztratného</t>
  </si>
  <si>
    <t>25,5*1,05   +5% ztratného</t>
  </si>
  <si>
    <t>9,6*1,05   +5% ztratného</t>
  </si>
  <si>
    <t>0,523*1</t>
  </si>
  <si>
    <t>3,51*1</t>
  </si>
  <si>
    <t>24,86+3,37</t>
  </si>
  <si>
    <t>0,731*1</t>
  </si>
  <si>
    <t>OBJEKT  A          PATRO   II.      Č.POKOJE  47</t>
  </si>
  <si>
    <t>1*1,5</t>
  </si>
  <si>
    <t>3,93+(1*0,15)</t>
  </si>
  <si>
    <t>0,16*1</t>
  </si>
  <si>
    <t>(0,80+0,80)*0,10</t>
  </si>
  <si>
    <t>18,88+(0,80+0,8)*2,15</t>
  </si>
  <si>
    <t>0,021*1</t>
  </si>
  <si>
    <t>2,8*1,5-(0,10*0,80+0,20*0,20+1*0,15)</t>
  </si>
  <si>
    <t>3,93*1,05   +5% ztratného</t>
  </si>
  <si>
    <t>2,80*((2,40+1,55)/2)+1,50*1,55-(0,15*1,50)+1*((2,1+1,55)/2)</t>
  </si>
  <si>
    <t>(0,20+0,20+0,6)*2,1-(0,15*1,5)+(0,10+0,80)*2,15</t>
  </si>
  <si>
    <t>1,5*((2,40+2,15)/2)+1,5*2,40-(0,7*2)</t>
  </si>
  <si>
    <t>18,88*1</t>
  </si>
  <si>
    <t>18,88*1,05   +5% ztratného</t>
  </si>
  <si>
    <t>2,4+1,55+1,55+2,10+2,10+2,15+2,4   koutové lišty</t>
  </si>
  <si>
    <t>2,4+2,4   ukončující lišty</t>
  </si>
  <si>
    <t>0,395*1</t>
  </si>
  <si>
    <t>4,08*1</t>
  </si>
  <si>
    <t>18,88+3,93</t>
  </si>
  <si>
    <t>Demontáž zásuvky</t>
  </si>
  <si>
    <t>0,542*1</t>
  </si>
  <si>
    <t>OBJEKT  A     PATRO   III.     Č.POKOJE  48</t>
  </si>
  <si>
    <t>3,94+(0,85*0,15)</t>
  </si>
  <si>
    <t>3,94*1</t>
  </si>
  <si>
    <t>3,94+(0,8*0,80)</t>
  </si>
  <si>
    <t>21,78+(0,80+0,8)*2,30</t>
  </si>
  <si>
    <t>0,0237*1</t>
  </si>
  <si>
    <t>0,0593*1</t>
  </si>
  <si>
    <t>2,45*1,8-(0,85*0,20+0,1*0,45+0,10*0,65+0,20*0,30+0,85*0,15)</t>
  </si>
  <si>
    <t>3,94*1,05   +5% ztratného</t>
  </si>
  <si>
    <t>0,0833*1</t>
  </si>
  <si>
    <t>1,50*((2,40+2)/2)+0,45*2,40+0,25*2,30+0,85*((2,30+1,65)/2)</t>
  </si>
  <si>
    <t>1,80*1,65-(0,15*1,50)+0,85*((2,30+1,65)/2)+0,85*0,15</t>
  </si>
  <si>
    <t>0,65*2,30-(0,15*1,50)+(0,3+0,20+0,35)*2,40+1,30*((2,30+2,40)/2)+1,80*((2,30+2,40)/2)</t>
  </si>
  <si>
    <t>21,78*1</t>
  </si>
  <si>
    <t>21,78*1,05   +5% ztratného</t>
  </si>
  <si>
    <t>2,4+2+2,4+2,3+2,3+2,4   ukončující lišty</t>
  </si>
  <si>
    <t>19,8*1,05</t>
  </si>
  <si>
    <t>13,8*1,05</t>
  </si>
  <si>
    <t>0,458*1</t>
  </si>
  <si>
    <t>4,07*1</t>
  </si>
  <si>
    <t>21,78+3,94</t>
  </si>
  <si>
    <t>OBJEKT  A       PATRO  II.      Č.POKOJE   49</t>
  </si>
  <si>
    <t>24,71+(0,75+1,45+0,75)*2,3</t>
  </si>
  <si>
    <t>0,052*1</t>
  </si>
  <si>
    <t>0,90*1,50-(0,9*0,15)</t>
  </si>
  <si>
    <t>1,45*1,60-(0,50*0,10+0,25*0,40+(0,20*0,20)/2)</t>
  </si>
  <si>
    <t>3,37*1,05   +5% ztratného</t>
  </si>
  <si>
    <t>0,90*2,4-(0,7*2)+1,5*((2,40+2,15)/2)-(0,15*1,50)+0,9*2,15+0,9*0,15+1,50*((2,40+2,15)/2)</t>
  </si>
  <si>
    <t>1,45*2,40-(0,7*2)+(0,75+0,5)*2,4+(0,10+0,50+0,35+0,25+0,40+1,20)*2,30</t>
  </si>
  <si>
    <t>1,60*((2,3+2,40)/2)</t>
  </si>
  <si>
    <t>24,71*1</t>
  </si>
  <si>
    <t>24,71*1,05   +5% ztratné</t>
  </si>
  <si>
    <t>2,4+2,4+2,15+2,15+2,4+2,4+2,4+2,3+2,3+2,3+2,3+2,3   koutové lišty</t>
  </si>
  <si>
    <t>2,3+2,3+2,3   rohové kouty</t>
  </si>
  <si>
    <t>6,9*1,05</t>
  </si>
  <si>
    <t>27,8*1,05   +5% ztratného</t>
  </si>
  <si>
    <t>9,6*1,05</t>
  </si>
  <si>
    <t>0,521*1</t>
  </si>
  <si>
    <t>24,71+3,37</t>
  </si>
  <si>
    <t>0,776*1</t>
  </si>
  <si>
    <t>(1,45*0,85+0,95*0,10-(0,30*0,30)/2)*0,10</t>
  </si>
  <si>
    <t>3,55+(1,45*0,75)</t>
  </si>
  <si>
    <t>24,68+(0,75+1,45+0,75+0,30)*2,2</t>
  </si>
  <si>
    <t>(0,75+1,45+0,75+0,30)*2,20</t>
  </si>
  <si>
    <t>0,75+1,45+0,75+0,30</t>
  </si>
  <si>
    <t>0,0558*1</t>
  </si>
  <si>
    <t>0,90*1,50-(0,2*0,1+0,9*0,15)</t>
  </si>
  <si>
    <t>1,45*1,7-(0,50*0,10+(0,20*0,20)/2+(0,30*0,30)/2)</t>
  </si>
  <si>
    <t>0,90*((1,65+2,20)/2)+(0,5+0,20)*2,20+(0,10+0,20)*2,10</t>
  </si>
  <si>
    <t>0,90*((2,20+1,65)/2)-(0,15*1,50)+0,90*1,65+0,9*0,15</t>
  </si>
  <si>
    <t>1,50*1,65-(0,15*1,50)</t>
  </si>
  <si>
    <t>(1,45+1,70+1,15+0,42+0,25+0,28+0,30+0,10+0,50+0,85)*2,20</t>
  </si>
  <si>
    <t>24,68*1</t>
  </si>
  <si>
    <t>24,68*1,05</t>
  </si>
  <si>
    <t>1,65+2,2+2,2+2,2+2,2+1,65+2,2*8   koutové lišty</t>
  </si>
  <si>
    <t>2,1+2,1+2,2+2,2   rohové lišty</t>
  </si>
  <si>
    <t>1,65+2,2+2,2+2,2   ukončující lišty</t>
  </si>
  <si>
    <t>8,6*1,05</t>
  </si>
  <si>
    <t>8,25*1,05</t>
  </si>
  <si>
    <t>24,68+3,55</t>
  </si>
  <si>
    <t>0,8302*1</t>
  </si>
  <si>
    <t>OBJEKT  A        PATRO   I.      Č.POKOJE  51</t>
  </si>
  <si>
    <t>4,87+(0,9*0,15)</t>
  </si>
  <si>
    <t>(1,50*0,70+0,10*0,90)*0,10</t>
  </si>
  <si>
    <t>0,90*0,10</t>
  </si>
  <si>
    <t>0,09*1</t>
  </si>
  <si>
    <t>4,87*1</t>
  </si>
  <si>
    <t>4,87+(0,80*1,50)</t>
  </si>
  <si>
    <t>30,07+(0,70+1,5+0,80+0,60)*2,30</t>
  </si>
  <si>
    <t>0,80*1,50</t>
  </si>
  <si>
    <t>38,35-30,07</t>
  </si>
  <si>
    <t>0,60+0,70+1,50+0,80</t>
  </si>
  <si>
    <t>0,0368*1</t>
  </si>
  <si>
    <t>0,90*1</t>
  </si>
  <si>
    <t>0,0554*1</t>
  </si>
  <si>
    <t>2,50*1,50-(0,10*0,6+0,25*0,10+(0,20*0,20)/2)</t>
  </si>
  <si>
    <t>4,87*1,05</t>
  </si>
  <si>
    <t>0,1029*1</t>
  </si>
  <si>
    <t>(0,9+1,50+0,9+1,50)*2,4+0,9*0,15-(0,7*2+0,15*1,5*2)</t>
  </si>
  <si>
    <t>1,7*2,4-(0,7*2)+(0,60+0,10+0,60+0,7+1,50+0,7)*2,30</t>
  </si>
  <si>
    <t>(1,8+1,50)*2,40</t>
  </si>
  <si>
    <t>30,07*1</t>
  </si>
  <si>
    <t>30,07*1,05   +5% ztratného</t>
  </si>
  <si>
    <t>2,4+2,3+2,3+2,3+2,3+2,3+2,4+2,4   koutové lišty</t>
  </si>
  <si>
    <t>2,3+2,3+2,4   rohové lišty</t>
  </si>
  <si>
    <t>7*1,05   +5% ztratného</t>
  </si>
  <si>
    <t>18,7*1,05</t>
  </si>
  <si>
    <t>4,8*1,05</t>
  </si>
  <si>
    <t>0,626*1</t>
  </si>
  <si>
    <t>5,01*1</t>
  </si>
  <si>
    <t>30,07+4,87</t>
  </si>
  <si>
    <t>0,87*1</t>
  </si>
  <si>
    <t>OBJEKT  A      PATRO   I.       Č.POKOJE   52</t>
  </si>
  <si>
    <t>4,89+(0,9*0,15)</t>
  </si>
  <si>
    <t>4,89*1</t>
  </si>
  <si>
    <t>4,89+(0,80*1,50)</t>
  </si>
  <si>
    <t>29,78+(0,70+1,5+0,80+0,60)*2,30</t>
  </si>
  <si>
    <t>38,06-29,78</t>
  </si>
  <si>
    <t>0,0366*1</t>
  </si>
  <si>
    <t>0,0572</t>
  </si>
  <si>
    <t>0,90*1,50+2,5*1,50-(0,9*0,15+0,10*0,60+(0,20*0,20)/2)</t>
  </si>
  <si>
    <t>4,89*1,05   +5% ztratného</t>
  </si>
  <si>
    <t>0,1033*1</t>
  </si>
  <si>
    <t>(0,9+1,50+0,9+1,50)*2,40+0,90*0,15-(0,7*2+0,15*1,5*2)</t>
  </si>
  <si>
    <t>(0,28+0,5+0,6+0,10+0,6)*2,30+(1,70+1,50+1,70)*2,4-(0,7*2)</t>
  </si>
  <si>
    <t>(0,8+1,30)*2,30</t>
  </si>
  <si>
    <t>29,78*1</t>
  </si>
  <si>
    <t>29,78*1,05</t>
  </si>
  <si>
    <t>2,4*4+2,3+2,3+2,3+2,3+2,4+2,4+2,3   koutové lišty</t>
  </si>
  <si>
    <t>2,3+2,3   rohové lišty</t>
  </si>
  <si>
    <t>4,6*1,05   +5% ztratného</t>
  </si>
  <si>
    <t>25,9*1,05</t>
  </si>
  <si>
    <t>9,60*1,05</t>
  </si>
  <si>
    <t>0,6237*1</t>
  </si>
  <si>
    <t>5,03*1</t>
  </si>
  <si>
    <t>29,78+4,89</t>
  </si>
  <si>
    <t>0,651*1</t>
  </si>
  <si>
    <t>Doba výstavby:</t>
  </si>
  <si>
    <t>Začátek výstavby:</t>
  </si>
  <si>
    <t>Konec výstavby:</t>
  </si>
  <si>
    <t>Zpracováno dne:</t>
  </si>
  <si>
    <t>M.j.</t>
  </si>
  <si>
    <t>m2</t>
  </si>
  <si>
    <t>m3</t>
  </si>
  <si>
    <t>m</t>
  </si>
  <si>
    <t>t</t>
  </si>
  <si>
    <t>kpl</t>
  </si>
  <si>
    <t>kus</t>
  </si>
  <si>
    <t>ks</t>
  </si>
  <si>
    <t>Množství</t>
  </si>
  <si>
    <t>Jednot.</t>
  </si>
  <si>
    <t>cena (Kč)</t>
  </si>
  <si>
    <t>Náklady (Kč)</t>
  </si>
  <si>
    <t>Dodávka</t>
  </si>
  <si>
    <t>Celkem:</t>
  </si>
  <si>
    <t>Objednatel:</t>
  </si>
  <si>
    <t>Projektant:</t>
  </si>
  <si>
    <t>Zhotovitel:</t>
  </si>
  <si>
    <t>Zpracoval:</t>
  </si>
  <si>
    <t>Montáž</t>
  </si>
  <si>
    <t>Mgr. Zdenka Ehrenbergerová, MBA,</t>
  </si>
  <si>
    <t>Ing.arch.Jirovský,Ph.D. Tábor</t>
  </si>
  <si>
    <t>Miroslav Vorel, DIS, Centum služeb Tábor</t>
  </si>
  <si>
    <t>Martina Kraftová, Tábor</t>
  </si>
  <si>
    <t>Celkem</t>
  </si>
  <si>
    <t>Hmotnost (t)</t>
  </si>
  <si>
    <t>0</t>
  </si>
  <si>
    <t>Přesuny</t>
  </si>
  <si>
    <t>Typ skupiny</t>
  </si>
  <si>
    <t>HS</t>
  </si>
  <si>
    <t>PS</t>
  </si>
  <si>
    <t>PR</t>
  </si>
  <si>
    <t>MP</t>
  </si>
  <si>
    <t>HSV mat</t>
  </si>
  <si>
    <t>HSV prac</t>
  </si>
  <si>
    <t>PSV mat</t>
  </si>
  <si>
    <t>PSV prac</t>
  </si>
  <si>
    <t>Mont mat</t>
  </si>
  <si>
    <t>Mont prac</t>
  </si>
  <si>
    <t>Ostatní mat.</t>
  </si>
  <si>
    <t>34_</t>
  </si>
  <si>
    <t>38_</t>
  </si>
  <si>
    <t>63_</t>
  </si>
  <si>
    <t>711_</t>
  </si>
  <si>
    <t>721_</t>
  </si>
  <si>
    <t>725_</t>
  </si>
  <si>
    <t>771_</t>
  </si>
  <si>
    <t>781_</t>
  </si>
  <si>
    <t>784_</t>
  </si>
  <si>
    <t>95_</t>
  </si>
  <si>
    <t>96_</t>
  </si>
  <si>
    <t>97_</t>
  </si>
  <si>
    <t>H99_</t>
  </si>
  <si>
    <t>M21_</t>
  </si>
  <si>
    <t>S_</t>
  </si>
  <si>
    <t>33_</t>
  </si>
  <si>
    <t>3_</t>
  </si>
  <si>
    <t>6_</t>
  </si>
  <si>
    <t>71_</t>
  </si>
  <si>
    <t>72_</t>
  </si>
  <si>
    <t>77_</t>
  </si>
  <si>
    <t>78_</t>
  </si>
  <si>
    <t>9_</t>
  </si>
  <si>
    <t>003_</t>
  </si>
  <si>
    <t>004_</t>
  </si>
  <si>
    <t>005_</t>
  </si>
  <si>
    <t>006_</t>
  </si>
  <si>
    <t>007_</t>
  </si>
  <si>
    <t>008_</t>
  </si>
  <si>
    <t>009_</t>
  </si>
  <si>
    <t>010_</t>
  </si>
  <si>
    <t>011_</t>
  </si>
  <si>
    <t>012_</t>
  </si>
  <si>
    <t>016_</t>
  </si>
  <si>
    <t>Mazanina betonová tl. 8 - 12 cm C 25/30 ( CT-C25-F5), tl. 100 mm ve spádu ke žlábku, podlaha sprchového koutu</t>
  </si>
  <si>
    <t xml:space="preserve">WC sedátko </t>
  </si>
  <si>
    <t>neprůhledné sklo do sprchového koutu, chromové úchytky - dodání</t>
  </si>
  <si>
    <t xml:space="preserve"> odtokový žlab 520x64 plast.polypropylen s roštem z nerez oceli - dodání</t>
  </si>
  <si>
    <t>větrací mřížka 300 x 300 mm - dodání</t>
  </si>
  <si>
    <t>koupelnová zrcadlová stěna 60 x 80 cm - dodání</t>
  </si>
  <si>
    <t>WC sedátko</t>
  </si>
  <si>
    <t>Montáž umyvadel vč. dodání připojovacího materiálu</t>
  </si>
  <si>
    <t>Beton sloupů a pilířů prostý C 25/30 (CT-C25-F5) - betonová přizdívka v rohu sprch. koutu 200x200x283mm. výšky 1000mm</t>
  </si>
  <si>
    <t xml:space="preserve"> odtokový žlab 520x64 plast.polypropylen s roštem z nerez ocel - dodání</t>
  </si>
  <si>
    <t>větrací mřížka 300 x 300 mm</t>
  </si>
  <si>
    <t>Montáž podlah keram.,hladké, tmel, 30 x 30 cm vč. dodání lepidla</t>
  </si>
  <si>
    <t xml:space="preserve"> dlažba   30 x 30 cm, matná (jako např. Multi Kréta) - dodání</t>
  </si>
  <si>
    <t>Přizdívky za WC , výšky 1500 mm, tl. 15 cm, desky P 2 - 500, 599 x 249 x 150 mm</t>
  </si>
  <si>
    <t>Penetrace podkladu podlahy hloubkovým penetračním nátěrem</t>
  </si>
  <si>
    <t>Izolace proti vlhk.vodor.tekutou hydroizolací  tl. 0,3 - 0,60 mm vč. dodání,  1x ve skladbě podlah soc. zařízení,  2x v podlaze sprch. koutu</t>
  </si>
  <si>
    <t>Izolace proti vlhk. svis. tekutou hydoizolací tl. 0,3 - 0,60 mm vč. dodání  1x pod obklady soc. zařízení,  2x pod obklady sprch. koutu</t>
  </si>
  <si>
    <t>Izolace proti vlhkosti vodorovná pásy na sucho vč. dodání dilatační a oddělovací tkaniny - jen v podlaze sprchového koutu</t>
  </si>
  <si>
    <t>Izolace proti vlhkosti svislá pásy na sucho vč. dodání dilatační a oddělovací tkaniny - jen pod obklady sprchového koutu</t>
  </si>
  <si>
    <t>Těsnicí pás do spoje podlaha - stěna, š. 120 mm , - podlaha a stěny sprchového koutu</t>
  </si>
  <si>
    <t>keramické umyvadlo (jako např. umyvadlo Multi) - dodání</t>
  </si>
  <si>
    <t>Montáž baterie umyv.a dřezové nástěnné vč. dodání připojovacího materiálu</t>
  </si>
  <si>
    <t>baterie umyvadlová nástěnná s otočným raménkem, rozteč 150 mm (jako např. S-Line) - dodání</t>
  </si>
  <si>
    <t>závěsné keramické WC, zadní odpad, 50 cm (jako např. WC Multi Eur) - dodání</t>
  </si>
  <si>
    <t xml:space="preserve"> sprchové rameno (jako např. Kika Mio) - dodání</t>
  </si>
  <si>
    <t xml:space="preserve"> hlavová sprcha (jako např. Jika Rio) - dodání</t>
  </si>
  <si>
    <t>Montáž baterií sprchových</t>
  </si>
  <si>
    <t xml:space="preserve"> sprchová páková  baterie podomítková (jako např. S-Line) - dodání</t>
  </si>
  <si>
    <t xml:space="preserve">Penetrace podkladu pod obklady </t>
  </si>
  <si>
    <t>Obklad vnitřní stěn keramický, do tmele 25 x 33 cm</t>
  </si>
  <si>
    <t>obklad keramický 25 x 33 cm, matný (jako např. Rako Remix) - dodání</t>
  </si>
  <si>
    <t>Dvojnásobné bílé malby ze směsi za mokra (jako např. Primalex Polar) - stropů</t>
  </si>
  <si>
    <t xml:space="preserve">Penetrace podkladu podlahy hloubkovým penetračním nátěrem </t>
  </si>
  <si>
    <t>Izolace proti vlhk.vodor.tekutou hydroizolací tl. 0,3 - 0,60 mm vč. dodání,  1x ve skladbě podlah soc. zařízení,  2x v podlaze sprch. koutu</t>
  </si>
  <si>
    <t>Penetrace podkladu pod obklady</t>
  </si>
  <si>
    <t>Přizdívky za WC , výšky 1500 mm tl. 15 cm, desky P 2 - 500, 599 x 249 x 150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</si>
</sst>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sz val="18"/>
      <color indexed="8"/>
      <name val="Arial"/>
      <charset val="238"/>
    </font>
    <font>
      <sz val="10"/>
      <color indexed="8"/>
      <name val="Arial"/>
      <charset val="238"/>
    </font>
    <font>
      <b/>
      <sz val="10"/>
      <color indexed="8"/>
      <name val="Arial"/>
      <charset val="238"/>
    </font>
    <font>
      <sz val="10"/>
      <color indexed="61"/>
      <name val="Arial"/>
      <charset val="238"/>
    </font>
    <font>
      <i/>
      <sz val="10"/>
      <color indexed="63"/>
      <name val="Arial"/>
      <charset val="238"/>
    </font>
    <font>
      <i/>
      <sz val="10"/>
      <color indexed="60"/>
      <name val="Arial"/>
      <charset val="238"/>
    </font>
    <font>
      <sz val="10"/>
      <color indexed="62"/>
      <name val="Arial"/>
      <charset val="238"/>
    </font>
    <font>
      <i/>
      <sz val="8"/>
      <color indexed="8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3" xfId="0" applyNumberFormat="1" applyFont="1" applyFill="1" applyBorder="1" applyAlignment="1" applyProtection="1">
      <alignment vertical="center"/>
    </xf>
    <xf numFmtId="49" fontId="3" fillId="0" borderId="1" xfId="0" applyNumberFormat="1" applyFont="1" applyFill="1" applyBorder="1" applyAlignment="1" applyProtection="1">
      <alignment horizontal="left" vertical="center"/>
    </xf>
    <xf numFmtId="49" fontId="3" fillId="0" borderId="6" xfId="0" applyNumberFormat="1" applyFont="1" applyFill="1" applyBorder="1" applyAlignment="1" applyProtection="1">
      <alignment horizontal="left" vertical="center"/>
    </xf>
    <xf numFmtId="49" fontId="3" fillId="0" borderId="6" xfId="0" applyNumberFormat="1" applyFont="1" applyFill="1" applyBorder="1" applyAlignment="1" applyProtection="1">
      <alignment horizontal="center" vertical="center"/>
    </xf>
    <xf numFmtId="49" fontId="3" fillId="0" borderId="8" xfId="0" applyNumberFormat="1" applyFont="1" applyFill="1" applyBorder="1" applyAlignment="1" applyProtection="1">
      <alignment horizontal="center" vertical="center"/>
    </xf>
    <xf numFmtId="0" fontId="2" fillId="0" borderId="14" xfId="0" applyNumberFormat="1" applyFont="1" applyFill="1" applyBorder="1" applyAlignment="1" applyProtection="1">
      <alignment vertical="center"/>
    </xf>
    <xf numFmtId="49" fontId="2" fillId="0" borderId="2" xfId="0" applyNumberFormat="1" applyFont="1" applyFill="1" applyBorder="1" applyAlignment="1" applyProtection="1">
      <alignment horizontal="left" vertical="center"/>
    </xf>
    <xf numFmtId="49" fontId="2" fillId="0" borderId="7" xfId="0" applyNumberFormat="1" applyFont="1" applyFill="1" applyBorder="1" applyAlignment="1" applyProtection="1">
      <alignment horizontal="left" vertical="center"/>
    </xf>
    <xf numFmtId="49" fontId="3" fillId="0" borderId="7" xfId="0" applyNumberFormat="1" applyFont="1" applyFill="1" applyBorder="1" applyAlignment="1" applyProtection="1">
      <alignment horizontal="left" vertical="center"/>
    </xf>
    <xf numFmtId="49" fontId="3" fillId="0" borderId="9" xfId="0" applyNumberFormat="1" applyFont="1" applyFill="1" applyBorder="1" applyAlignment="1" applyProtection="1">
      <alignment horizontal="right" vertical="center"/>
    </xf>
    <xf numFmtId="49" fontId="3" fillId="0" borderId="10" xfId="0" applyNumberFormat="1" applyFont="1" applyFill="1" applyBorder="1" applyAlignment="1" applyProtection="1">
      <alignment horizontal="center" vertical="center"/>
    </xf>
    <xf numFmtId="49" fontId="3" fillId="0" borderId="11" xfId="0" applyNumberFormat="1" applyFont="1" applyFill="1" applyBorder="1" applyAlignment="1" applyProtection="1">
      <alignment horizontal="center" vertical="center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3" fillId="2" borderId="0" xfId="0" applyNumberFormat="1" applyFont="1" applyFill="1" applyBorder="1" applyAlignment="1" applyProtection="1">
      <alignment horizontal="right" vertical="center"/>
    </xf>
    <xf numFmtId="49" fontId="2" fillId="2" borderId="3" xfId="0" applyNumberFormat="1" applyFont="1" applyFill="1" applyBorder="1" applyAlignment="1" applyProtection="1">
      <alignment horizontal="left" vertical="center"/>
    </xf>
    <xf numFmtId="49" fontId="3" fillId="2" borderId="3" xfId="0" applyNumberFormat="1" applyFont="1" applyFill="1" applyBorder="1" applyAlignment="1" applyProtection="1">
      <alignment horizontal="left" vertical="center"/>
    </xf>
    <xf numFmtId="4" fontId="3" fillId="2" borderId="3" xfId="0" applyNumberFormat="1" applyFont="1" applyFill="1" applyBorder="1" applyAlignment="1" applyProtection="1">
      <alignment horizontal="right" vertical="center"/>
    </xf>
    <xf numFmtId="49" fontId="3" fillId="2" borderId="3" xfId="0" applyNumberFormat="1" applyFont="1" applyFill="1" applyBorder="1" applyAlignment="1" applyProtection="1">
      <alignment horizontal="right" vertical="center"/>
    </xf>
    <xf numFmtId="49" fontId="2" fillId="2" borderId="0" xfId="0" applyNumberFormat="1" applyFont="1" applyFill="1" applyBorder="1" applyAlignment="1" applyProtection="1">
      <alignment horizontal="left" vertical="center"/>
    </xf>
    <xf numFmtId="49" fontId="3" fillId="2" borderId="0" xfId="0" applyNumberFormat="1" applyFont="1" applyFill="1" applyBorder="1" applyAlignment="1" applyProtection="1">
      <alignment horizontal="left" vertical="center"/>
    </xf>
    <xf numFmtId="4" fontId="3" fillId="2" borderId="0" xfId="0" applyNumberFormat="1" applyFont="1" applyFill="1" applyBorder="1" applyAlignment="1" applyProtection="1">
      <alignment horizontal="right" vertical="center"/>
    </xf>
    <xf numFmtId="49" fontId="4" fillId="0" borderId="0" xfId="0" applyNumberFormat="1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right" vertical="center"/>
    </xf>
    <xf numFmtId="49" fontId="4" fillId="0" borderId="0" xfId="0" applyNumberFormat="1" applyFont="1" applyFill="1" applyBorder="1" applyAlignment="1" applyProtection="1">
      <alignment horizontal="right" vertical="center"/>
    </xf>
    <xf numFmtId="4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49" fontId="6" fillId="0" borderId="0" xfId="0" applyNumberFormat="1" applyFont="1" applyFill="1" applyBorder="1" applyAlignment="1" applyProtection="1">
      <alignment horizontal="right" vertical="top"/>
    </xf>
    <xf numFmtId="49" fontId="7" fillId="0" borderId="0" xfId="0" applyNumberFormat="1" applyFont="1" applyFill="1" applyBorder="1" applyAlignment="1" applyProtection="1">
      <alignment horizontal="left" vertical="center"/>
    </xf>
    <xf numFmtId="4" fontId="7" fillId="0" borderId="0" xfId="0" applyNumberFormat="1" applyFont="1" applyFill="1" applyBorder="1" applyAlignment="1" applyProtection="1">
      <alignment horizontal="right" vertical="center"/>
    </xf>
    <xf numFmtId="49" fontId="7" fillId="0" borderId="0" xfId="0" applyNumberFormat="1" applyFont="1" applyFill="1" applyBorder="1" applyAlignment="1" applyProtection="1">
      <alignment horizontal="right" vertical="center"/>
    </xf>
    <xf numFmtId="0" fontId="2" fillId="0" borderId="5" xfId="0" applyNumberFormat="1" applyFont="1" applyFill="1" applyBorder="1" applyAlignment="1" applyProtection="1">
      <alignment vertical="center"/>
    </xf>
    <xf numFmtId="4" fontId="3" fillId="0" borderId="5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1" fillId="0" borderId="4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5" xfId="0" applyNumberFormat="1" applyFont="1" applyFill="1" applyBorder="1" applyAlignment="1" applyProtection="1">
      <alignment horizontal="left" vertical="center"/>
    </xf>
    <xf numFmtId="0" fontId="2" fillId="0" borderId="13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/>
    </xf>
    <xf numFmtId="49" fontId="2" fillId="0" borderId="5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13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/>
    </xf>
    <xf numFmtId="14" fontId="2" fillId="0" borderId="0" xfId="0" applyNumberFormat="1" applyFont="1" applyFill="1" applyBorder="1" applyAlignment="1" applyProtection="1">
      <alignment horizontal="left" vertical="center"/>
    </xf>
    <xf numFmtId="49" fontId="3" fillId="0" borderId="16" xfId="0" applyNumberFormat="1" applyFont="1" applyFill="1" applyBorder="1" applyAlignment="1" applyProtection="1">
      <alignment horizontal="center" vertical="center"/>
    </xf>
    <xf numFmtId="0" fontId="3" fillId="0" borderId="17" xfId="0" applyNumberFormat="1" applyFont="1" applyFill="1" applyBorder="1" applyAlignment="1" applyProtection="1">
      <alignment horizontal="center" vertical="center"/>
    </xf>
    <xf numFmtId="0" fontId="3" fillId="0" borderId="18" xfId="0" applyNumberFormat="1" applyFont="1" applyFill="1" applyBorder="1" applyAlignment="1" applyProtection="1">
      <alignment horizontal="center" vertical="center"/>
    </xf>
    <xf numFmtId="49" fontId="3" fillId="2" borderId="3" xfId="0" applyNumberFormat="1" applyFont="1" applyFill="1" applyBorder="1" applyAlignment="1" applyProtection="1">
      <alignment horizontal="left" vertical="center"/>
    </xf>
    <xf numFmtId="0" fontId="3" fillId="2" borderId="3" xfId="0" applyNumberFormat="1" applyFont="1" applyFill="1" applyBorder="1" applyAlignment="1" applyProtection="1">
      <alignment horizontal="left" vertical="center"/>
    </xf>
    <xf numFmtId="49" fontId="3" fillId="2" borderId="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2" fillId="0" borderId="19" xfId="0" applyNumberFormat="1" applyFont="1" applyFill="1" applyBorder="1" applyAlignment="1" applyProtection="1">
      <alignment horizontal="left" vertical="center"/>
    </xf>
    <xf numFmtId="0" fontId="2" fillId="0" borderId="15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top"/>
    </xf>
    <xf numFmtId="49" fontId="3" fillId="0" borderId="5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000000"/>
      <rgbColor rgb="00000000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2031"/>
  <sheetViews>
    <sheetView tabSelected="1" workbookViewId="0">
      <selection activeCell="G1002" sqref="G1002"/>
    </sheetView>
  </sheetViews>
  <sheetFormatPr defaultColWidth="11.5703125" defaultRowHeight="12.75" x14ac:dyDescent="0.2"/>
  <cols>
    <col min="1" max="1" width="3.7109375" style="1" customWidth="1"/>
    <col min="2" max="2" width="6.85546875" style="1" customWidth="1"/>
    <col min="3" max="3" width="13.28515625" style="1" customWidth="1"/>
    <col min="4" max="4" width="138.5703125" style="1" customWidth="1"/>
    <col min="5" max="5" width="4.28515625" style="1" customWidth="1"/>
    <col min="6" max="6" width="12.85546875" style="1" customWidth="1"/>
    <col min="7" max="7" width="12" style="1" customWidth="1"/>
    <col min="8" max="10" width="14.28515625" style="1" customWidth="1"/>
    <col min="11" max="12" width="11.7109375" style="1" customWidth="1"/>
    <col min="13" max="13" width="0" style="1" hidden="1" customWidth="1"/>
    <col min="14" max="46" width="12.140625" style="1" hidden="1" customWidth="1"/>
    <col min="47" max="16384" width="11.5703125" style="1"/>
  </cols>
  <sheetData>
    <row r="1" spans="1:42" ht="72.95" customHeight="1" x14ac:dyDescent="0.35">
      <c r="A1" s="38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</row>
    <row r="2" spans="1:42" x14ac:dyDescent="0.2">
      <c r="A2" s="40" t="s">
        <v>1</v>
      </c>
      <c r="B2" s="41"/>
      <c r="C2" s="41"/>
      <c r="D2" s="44" t="s">
        <v>800</v>
      </c>
      <c r="E2" s="46" t="s">
        <v>1141</v>
      </c>
      <c r="F2" s="41"/>
      <c r="G2" s="46"/>
      <c r="H2" s="41"/>
      <c r="I2" s="47" t="s">
        <v>1159</v>
      </c>
      <c r="J2" s="47" t="s">
        <v>1164</v>
      </c>
      <c r="K2" s="41"/>
      <c r="L2" s="41"/>
      <c r="M2" s="2"/>
    </row>
    <row r="3" spans="1:42" x14ac:dyDescent="0.2">
      <c r="A3" s="42"/>
      <c r="B3" s="43"/>
      <c r="C3" s="43"/>
      <c r="D3" s="45"/>
      <c r="E3" s="43"/>
      <c r="F3" s="43"/>
      <c r="G3" s="43"/>
      <c r="H3" s="43"/>
      <c r="I3" s="43"/>
      <c r="J3" s="43"/>
      <c r="K3" s="43"/>
      <c r="L3" s="43"/>
      <c r="M3" s="2"/>
    </row>
    <row r="4" spans="1:42" x14ac:dyDescent="0.2">
      <c r="A4" s="49" t="s">
        <v>2</v>
      </c>
      <c r="B4" s="43"/>
      <c r="C4" s="43"/>
      <c r="D4" s="48" t="s">
        <v>801</v>
      </c>
      <c r="E4" s="50" t="s">
        <v>1142</v>
      </c>
      <c r="F4" s="43"/>
      <c r="G4" s="51">
        <v>42970</v>
      </c>
      <c r="H4" s="43"/>
      <c r="I4" s="48" t="s">
        <v>1160</v>
      </c>
      <c r="J4" s="48" t="s">
        <v>1165</v>
      </c>
      <c r="K4" s="43"/>
      <c r="L4" s="43"/>
      <c r="M4" s="2"/>
    </row>
    <row r="5" spans="1:42" x14ac:dyDescent="0.2">
      <c r="A5" s="42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2"/>
    </row>
    <row r="6" spans="1:42" x14ac:dyDescent="0.2">
      <c r="A6" s="49" t="s">
        <v>3</v>
      </c>
      <c r="B6" s="43"/>
      <c r="C6" s="43"/>
      <c r="D6" s="48" t="s">
        <v>802</v>
      </c>
      <c r="E6" s="50" t="s">
        <v>1143</v>
      </c>
      <c r="F6" s="43"/>
      <c r="G6" s="43"/>
      <c r="H6" s="43"/>
      <c r="I6" s="48" t="s">
        <v>1161</v>
      </c>
      <c r="J6" s="48" t="s">
        <v>1166</v>
      </c>
      <c r="K6" s="43"/>
      <c r="L6" s="43"/>
      <c r="M6" s="2"/>
    </row>
    <row r="7" spans="1:42" x14ac:dyDescent="0.2">
      <c r="A7" s="42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2"/>
    </row>
    <row r="8" spans="1:42" x14ac:dyDescent="0.2">
      <c r="A8" s="49" t="s">
        <v>4</v>
      </c>
      <c r="B8" s="43"/>
      <c r="C8" s="43"/>
      <c r="D8" s="48">
        <v>8011912</v>
      </c>
      <c r="E8" s="50" t="s">
        <v>1144</v>
      </c>
      <c r="F8" s="43"/>
      <c r="G8" s="51">
        <v>42970</v>
      </c>
      <c r="H8" s="43"/>
      <c r="I8" s="48" t="s">
        <v>1162</v>
      </c>
      <c r="J8" s="48" t="s">
        <v>1167</v>
      </c>
      <c r="K8" s="43"/>
      <c r="L8" s="43"/>
      <c r="M8" s="2"/>
    </row>
    <row r="9" spans="1:42" x14ac:dyDescent="0.2">
      <c r="A9" s="59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2"/>
    </row>
    <row r="10" spans="1:42" x14ac:dyDescent="0.2">
      <c r="A10" s="3" t="s">
        <v>5</v>
      </c>
      <c r="B10" s="4" t="s">
        <v>708</v>
      </c>
      <c r="C10" s="4" t="s">
        <v>720</v>
      </c>
      <c r="D10" s="4" t="s">
        <v>803</v>
      </c>
      <c r="E10" s="4" t="s">
        <v>1145</v>
      </c>
      <c r="F10" s="5" t="s">
        <v>1153</v>
      </c>
      <c r="G10" s="6" t="s">
        <v>1154</v>
      </c>
      <c r="H10" s="52" t="s">
        <v>1156</v>
      </c>
      <c r="I10" s="53"/>
      <c r="J10" s="54"/>
      <c r="K10" s="52" t="s">
        <v>1169</v>
      </c>
      <c r="L10" s="54"/>
      <c r="M10" s="7"/>
    </row>
    <row r="11" spans="1:42" x14ac:dyDescent="0.2">
      <c r="A11" s="8" t="s">
        <v>6</v>
      </c>
      <c r="B11" s="9" t="s">
        <v>6</v>
      </c>
      <c r="C11" s="9" t="s">
        <v>6</v>
      </c>
      <c r="D11" s="10" t="s">
        <v>804</v>
      </c>
      <c r="E11" s="9" t="s">
        <v>6</v>
      </c>
      <c r="F11" s="9" t="s">
        <v>6</v>
      </c>
      <c r="G11" s="11" t="s">
        <v>1155</v>
      </c>
      <c r="H11" s="12" t="s">
        <v>1157</v>
      </c>
      <c r="I11" s="13" t="s">
        <v>1163</v>
      </c>
      <c r="J11" s="14" t="s">
        <v>1168</v>
      </c>
      <c r="K11" s="12" t="s">
        <v>1154</v>
      </c>
      <c r="L11" s="14" t="s">
        <v>1168</v>
      </c>
      <c r="M11" s="7"/>
      <c r="O11" s="15" t="s">
        <v>1171</v>
      </c>
      <c r="P11" s="15" t="s">
        <v>1172</v>
      </c>
      <c r="Q11" s="15" t="s">
        <v>1177</v>
      </c>
      <c r="R11" s="15" t="s">
        <v>1178</v>
      </c>
      <c r="S11" s="15" t="s">
        <v>1179</v>
      </c>
      <c r="T11" s="15" t="s">
        <v>1180</v>
      </c>
      <c r="U11" s="15" t="s">
        <v>1181</v>
      </c>
      <c r="V11" s="15" t="s">
        <v>1182</v>
      </c>
      <c r="W11" s="15" t="s">
        <v>1183</v>
      </c>
    </row>
    <row r="12" spans="1:42" x14ac:dyDescent="0.2">
      <c r="A12" s="16"/>
      <c r="B12" s="17" t="s">
        <v>709</v>
      </c>
      <c r="C12" s="17"/>
      <c r="D12" s="55" t="s">
        <v>805</v>
      </c>
      <c r="E12" s="56"/>
      <c r="F12" s="56"/>
      <c r="G12" s="56"/>
      <c r="H12" s="18">
        <f>H13+H16+H19+H31+H44+H47+H80+H89+H114+H119+H130+H143+H158+H161+H163</f>
        <v>0</v>
      </c>
      <c r="I12" s="18">
        <f>I13+I16+I19+I31+I44+I47+I80+I89+I114+I119+I130+I143+I158+I161+I163</f>
        <v>0</v>
      </c>
      <c r="J12" s="18">
        <f>H12+I12</f>
        <v>0</v>
      </c>
      <c r="K12" s="19"/>
      <c r="L12" s="18">
        <f>L13+L16+L19+L31+L44+L47+L80+L89+L114+L119+L130+L143+L158+L161+L163</f>
        <v>2.5604931000000004</v>
      </c>
    </row>
    <row r="13" spans="1:42" x14ac:dyDescent="0.2">
      <c r="A13" s="20"/>
      <c r="B13" s="21" t="s">
        <v>709</v>
      </c>
      <c r="C13" s="21" t="s">
        <v>38</v>
      </c>
      <c r="D13" s="57" t="s">
        <v>806</v>
      </c>
      <c r="E13" s="58"/>
      <c r="F13" s="58"/>
      <c r="G13" s="58"/>
      <c r="H13" s="22">
        <f>SUM(H14:H14)</f>
        <v>0</v>
      </c>
      <c r="I13" s="22">
        <f>SUM(I14:I14)</f>
        <v>0</v>
      </c>
      <c r="J13" s="22">
        <f>H13+I13</f>
        <v>0</v>
      </c>
      <c r="K13" s="15"/>
      <c r="L13" s="22">
        <f>SUM(L14:L14)</f>
        <v>0.15825</v>
      </c>
      <c r="O13" s="22">
        <f>IF(P13="PR",J13,SUM(N14:N14))</f>
        <v>0</v>
      </c>
      <c r="P13" s="15" t="s">
        <v>1173</v>
      </c>
      <c r="Q13" s="22">
        <f>IF(P13="HS",H13,0)</f>
        <v>0</v>
      </c>
      <c r="R13" s="22">
        <f>IF(P13="HS",I13-O13,0)</f>
        <v>0</v>
      </c>
      <c r="S13" s="22">
        <f>IF(P13="PS",H13,0)</f>
        <v>0</v>
      </c>
      <c r="T13" s="22">
        <f>IF(P13="PS",I13-O13,0)</f>
        <v>0</v>
      </c>
      <c r="U13" s="22">
        <f>IF(P13="MP",H13,0)</f>
        <v>0</v>
      </c>
      <c r="V13" s="22">
        <f>IF(P13="MP",I13-O13,0)</f>
        <v>0</v>
      </c>
      <c r="W13" s="22">
        <f>IF(P13="OM",H13,0)</f>
        <v>0</v>
      </c>
      <c r="X13" s="15" t="s">
        <v>709</v>
      </c>
      <c r="AH13" s="22">
        <f>SUM(Y14:Y14)</f>
        <v>0</v>
      </c>
      <c r="AI13" s="22">
        <f>SUM(Z14:Z14)</f>
        <v>0</v>
      </c>
      <c r="AJ13" s="22">
        <f>SUM(AA14:AA14)</f>
        <v>0</v>
      </c>
    </row>
    <row r="14" spans="1:42" x14ac:dyDescent="0.2">
      <c r="A14" s="23" t="s">
        <v>7</v>
      </c>
      <c r="B14" s="23" t="s">
        <v>709</v>
      </c>
      <c r="C14" s="23" t="s">
        <v>721</v>
      </c>
      <c r="D14" s="23" t="s">
        <v>1231</v>
      </c>
      <c r="E14" s="23" t="s">
        <v>1146</v>
      </c>
      <c r="F14" s="24">
        <v>1.5</v>
      </c>
      <c r="G14" s="24">
        <v>0</v>
      </c>
      <c r="H14" s="24">
        <f>ROUND(F14*AD14,2)</f>
        <v>0</v>
      </c>
      <c r="I14" s="24">
        <f>J14-H14</f>
        <v>0</v>
      </c>
      <c r="J14" s="24">
        <f>ROUND(F14*G14,2)</f>
        <v>0</v>
      </c>
      <c r="K14" s="24">
        <v>0.1055</v>
      </c>
      <c r="L14" s="24">
        <f>F14*K14</f>
        <v>0.15825</v>
      </c>
      <c r="M14" s="25" t="s">
        <v>7</v>
      </c>
      <c r="N14" s="24">
        <f>IF(M14="5",I14,0)</f>
        <v>0</v>
      </c>
      <c r="Y14" s="24">
        <f>IF(AC14=0,J14,0)</f>
        <v>0</v>
      </c>
      <c r="Z14" s="24">
        <f>IF(AC14=15,J14,0)</f>
        <v>0</v>
      </c>
      <c r="AA14" s="24">
        <f>IF(AC14=21,J14,0)</f>
        <v>0</v>
      </c>
      <c r="AC14" s="26">
        <v>21</v>
      </c>
      <c r="AD14" s="26">
        <f>G14*0.853314527503526</f>
        <v>0</v>
      </c>
      <c r="AE14" s="26">
        <f>G14*(1-0.853314527503526)</f>
        <v>0</v>
      </c>
      <c r="AL14" s="26">
        <f>F14*AD14</f>
        <v>0</v>
      </c>
      <c r="AM14" s="26">
        <f>F14*AE14</f>
        <v>0</v>
      </c>
      <c r="AN14" s="27" t="s">
        <v>1184</v>
      </c>
      <c r="AO14" s="27" t="s">
        <v>1200</v>
      </c>
      <c r="AP14" s="15" t="s">
        <v>1207</v>
      </c>
    </row>
    <row r="15" spans="1:42" x14ac:dyDescent="0.2">
      <c r="D15" s="28" t="s">
        <v>807</v>
      </c>
      <c r="F15" s="29">
        <v>1.5</v>
      </c>
    </row>
    <row r="16" spans="1:42" x14ac:dyDescent="0.2">
      <c r="A16" s="20"/>
      <c r="B16" s="21" t="s">
        <v>709</v>
      </c>
      <c r="C16" s="21" t="s">
        <v>42</v>
      </c>
      <c r="D16" s="57" t="s">
        <v>808</v>
      </c>
      <c r="E16" s="58"/>
      <c r="F16" s="58"/>
      <c r="G16" s="58"/>
      <c r="H16" s="22">
        <f>SUM(H17:H17)</f>
        <v>0</v>
      </c>
      <c r="I16" s="22">
        <f>SUM(I17:I17)</f>
        <v>0</v>
      </c>
      <c r="J16" s="22">
        <f>H16+I16</f>
        <v>0</v>
      </c>
      <c r="K16" s="15"/>
      <c r="L16" s="22">
        <f>SUM(L17:L17)</f>
        <v>7.4957999999999997E-2</v>
      </c>
      <c r="O16" s="22">
        <f>IF(P16="PR",J16,SUM(N17:N17))</f>
        <v>0</v>
      </c>
      <c r="P16" s="15" t="s">
        <v>1173</v>
      </c>
      <c r="Q16" s="22">
        <f>IF(P16="HS",H16,0)</f>
        <v>0</v>
      </c>
      <c r="R16" s="22">
        <f>IF(P16="HS",I16-O16,0)</f>
        <v>0</v>
      </c>
      <c r="S16" s="22">
        <f>IF(P16="PS",H16,0)</f>
        <v>0</v>
      </c>
      <c r="T16" s="22">
        <f>IF(P16="PS",I16-O16,0)</f>
        <v>0</v>
      </c>
      <c r="U16" s="22">
        <f>IF(P16="MP",H16,0)</f>
        <v>0</v>
      </c>
      <c r="V16" s="22">
        <f>IF(P16="MP",I16-O16,0)</f>
        <v>0</v>
      </c>
      <c r="W16" s="22">
        <f>IF(P16="OM",H16,0)</f>
        <v>0</v>
      </c>
      <c r="X16" s="15" t="s">
        <v>709</v>
      </c>
      <c r="AH16" s="22">
        <f>SUM(Y17:Y17)</f>
        <v>0</v>
      </c>
      <c r="AI16" s="22">
        <f>SUM(Z17:Z17)</f>
        <v>0</v>
      </c>
      <c r="AJ16" s="22">
        <f>SUM(AA17:AA17)</f>
        <v>0</v>
      </c>
    </row>
    <row r="17" spans="1:42" x14ac:dyDescent="0.2">
      <c r="A17" s="23" t="s">
        <v>8</v>
      </c>
      <c r="B17" s="23" t="s">
        <v>709</v>
      </c>
      <c r="C17" s="23" t="s">
        <v>722</v>
      </c>
      <c r="D17" s="23" t="s">
        <v>809</v>
      </c>
      <c r="E17" s="23" t="s">
        <v>1146</v>
      </c>
      <c r="F17" s="24">
        <v>4.03</v>
      </c>
      <c r="G17" s="24">
        <v>0</v>
      </c>
      <c r="H17" s="24">
        <f>ROUND(F17*AD17,2)</f>
        <v>0</v>
      </c>
      <c r="I17" s="24">
        <f>J17-H17</f>
        <v>0</v>
      </c>
      <c r="J17" s="24">
        <f>ROUND(F17*G17,2)</f>
        <v>0</v>
      </c>
      <c r="K17" s="24">
        <v>1.8599999999999998E-2</v>
      </c>
      <c r="L17" s="24">
        <f>F17*K17</f>
        <v>7.4957999999999997E-2</v>
      </c>
      <c r="M17" s="25" t="s">
        <v>7</v>
      </c>
      <c r="N17" s="24">
        <f>IF(M17="5",I17,0)</f>
        <v>0</v>
      </c>
      <c r="Y17" s="24">
        <f>IF(AC17=0,J17,0)</f>
        <v>0</v>
      </c>
      <c r="Z17" s="24">
        <f>IF(AC17=15,J17,0)</f>
        <v>0</v>
      </c>
      <c r="AA17" s="24">
        <f>IF(AC17=21,J17,0)</f>
        <v>0</v>
      </c>
      <c r="AC17" s="26">
        <v>21</v>
      </c>
      <c r="AD17" s="26">
        <f>G17*0.563277249451353</f>
        <v>0</v>
      </c>
      <c r="AE17" s="26">
        <f>G17*(1-0.563277249451353)</f>
        <v>0</v>
      </c>
      <c r="AL17" s="26">
        <f>F17*AD17</f>
        <v>0</v>
      </c>
      <c r="AM17" s="26">
        <f>F17*AE17</f>
        <v>0</v>
      </c>
      <c r="AN17" s="27" t="s">
        <v>1185</v>
      </c>
      <c r="AO17" s="27" t="s">
        <v>1200</v>
      </c>
      <c r="AP17" s="15" t="s">
        <v>1207</v>
      </c>
    </row>
    <row r="18" spans="1:42" x14ac:dyDescent="0.2">
      <c r="D18" s="28" t="s">
        <v>810</v>
      </c>
      <c r="F18" s="29">
        <v>4.03</v>
      </c>
    </row>
    <row r="19" spans="1:42" x14ac:dyDescent="0.2">
      <c r="A19" s="20"/>
      <c r="B19" s="21" t="s">
        <v>709</v>
      </c>
      <c r="C19" s="21" t="s">
        <v>67</v>
      </c>
      <c r="D19" s="57" t="s">
        <v>811</v>
      </c>
      <c r="E19" s="58"/>
      <c r="F19" s="58"/>
      <c r="G19" s="58"/>
      <c r="H19" s="22">
        <f>SUM(H20:H28)</f>
        <v>0</v>
      </c>
      <c r="I19" s="22">
        <f>SUM(I20:I28)</f>
        <v>0</v>
      </c>
      <c r="J19" s="22">
        <f>H19+I19</f>
        <v>0</v>
      </c>
      <c r="K19" s="15"/>
      <c r="L19" s="22">
        <f>SUM(L20:L28)</f>
        <v>0.2991008</v>
      </c>
      <c r="O19" s="22">
        <f>IF(P19="PR",J19,SUM(N20:N28))</f>
        <v>0</v>
      </c>
      <c r="P19" s="15" t="s">
        <v>1173</v>
      </c>
      <c r="Q19" s="22">
        <f>IF(P19="HS",H19,0)</f>
        <v>0</v>
      </c>
      <c r="R19" s="22">
        <f>IF(P19="HS",I19-O19,0)</f>
        <v>0</v>
      </c>
      <c r="S19" s="22">
        <f>IF(P19="PS",H19,0)</f>
        <v>0</v>
      </c>
      <c r="T19" s="22">
        <f>IF(P19="PS",I19-O19,0)</f>
        <v>0</v>
      </c>
      <c r="U19" s="22">
        <f>IF(P19="MP",H19,0)</f>
        <v>0</v>
      </c>
      <c r="V19" s="22">
        <f>IF(P19="MP",I19-O19,0)</f>
        <v>0</v>
      </c>
      <c r="W19" s="22">
        <f>IF(P19="OM",H19,0)</f>
        <v>0</v>
      </c>
      <c r="X19" s="15" t="s">
        <v>709</v>
      </c>
      <c r="AH19" s="22">
        <f>SUM(Y20:Y28)</f>
        <v>0</v>
      </c>
      <c r="AI19" s="22">
        <f>SUM(Z20:Z28)</f>
        <v>0</v>
      </c>
      <c r="AJ19" s="22">
        <f>SUM(AA20:AA28)</f>
        <v>0</v>
      </c>
    </row>
    <row r="20" spans="1:42" x14ac:dyDescent="0.2">
      <c r="A20" s="23" t="s">
        <v>9</v>
      </c>
      <c r="B20" s="23" t="s">
        <v>709</v>
      </c>
      <c r="C20" s="23" t="s">
        <v>723</v>
      </c>
      <c r="D20" s="23" t="s">
        <v>1218</v>
      </c>
      <c r="E20" s="23" t="s">
        <v>1147</v>
      </c>
      <c r="F20" s="24">
        <v>0.06</v>
      </c>
      <c r="G20" s="24">
        <v>0</v>
      </c>
      <c r="H20" s="24">
        <f>ROUND(F20*AD20,2)</f>
        <v>0</v>
      </c>
      <c r="I20" s="24">
        <f>J20-H20</f>
        <v>0</v>
      </c>
      <c r="J20" s="24">
        <f>ROUND(F20*G20,2)</f>
        <v>0</v>
      </c>
      <c r="K20" s="24">
        <v>2.5249999999999999</v>
      </c>
      <c r="L20" s="24">
        <f>F20*K20</f>
        <v>0.1515</v>
      </c>
      <c r="M20" s="25" t="s">
        <v>7</v>
      </c>
      <c r="N20" s="24">
        <f>IF(M20="5",I20,0)</f>
        <v>0</v>
      </c>
      <c r="Y20" s="24">
        <f>IF(AC20=0,J20,0)</f>
        <v>0</v>
      </c>
      <c r="Z20" s="24">
        <f>IF(AC20=15,J20,0)</f>
        <v>0</v>
      </c>
      <c r="AA20" s="24">
        <f>IF(AC20=21,J20,0)</f>
        <v>0</v>
      </c>
      <c r="AC20" s="26">
        <v>21</v>
      </c>
      <c r="AD20" s="26">
        <f>G20*0.859082802547771</f>
        <v>0</v>
      </c>
      <c r="AE20" s="26">
        <f>G20*(1-0.859082802547771)</f>
        <v>0</v>
      </c>
      <c r="AL20" s="26">
        <f>F20*AD20</f>
        <v>0</v>
      </c>
      <c r="AM20" s="26">
        <f>F20*AE20</f>
        <v>0</v>
      </c>
      <c r="AN20" s="27" t="s">
        <v>1186</v>
      </c>
      <c r="AO20" s="27" t="s">
        <v>1201</v>
      </c>
      <c r="AP20" s="15" t="s">
        <v>1207</v>
      </c>
    </row>
    <row r="21" spans="1:42" x14ac:dyDescent="0.2">
      <c r="D21" s="28" t="s">
        <v>812</v>
      </c>
      <c r="F21" s="29">
        <v>0.06</v>
      </c>
    </row>
    <row r="22" spans="1:42" x14ac:dyDescent="0.2">
      <c r="A22" s="23" t="s">
        <v>10</v>
      </c>
      <c r="B22" s="23" t="s">
        <v>709</v>
      </c>
      <c r="C22" s="23" t="s">
        <v>724</v>
      </c>
      <c r="D22" s="23" t="s">
        <v>813</v>
      </c>
      <c r="E22" s="23" t="s">
        <v>1146</v>
      </c>
      <c r="F22" s="24">
        <v>0.16</v>
      </c>
      <c r="G22" s="24">
        <v>0</v>
      </c>
      <c r="H22" s="24">
        <f>ROUND(F22*AD22,2)</f>
        <v>0</v>
      </c>
      <c r="I22" s="24">
        <f>J22-H22</f>
        <v>0</v>
      </c>
      <c r="J22" s="24">
        <f>ROUND(F22*G22,2)</f>
        <v>0</v>
      </c>
      <c r="K22" s="24">
        <v>1.41E-2</v>
      </c>
      <c r="L22" s="24">
        <f>F22*K22</f>
        <v>2.2560000000000002E-3</v>
      </c>
      <c r="M22" s="25" t="s">
        <v>7</v>
      </c>
      <c r="N22" s="24">
        <f>IF(M22="5",I22,0)</f>
        <v>0</v>
      </c>
      <c r="Y22" s="24">
        <f>IF(AC22=0,J22,0)</f>
        <v>0</v>
      </c>
      <c r="Z22" s="24">
        <f>IF(AC22=15,J22,0)</f>
        <v>0</v>
      </c>
      <c r="AA22" s="24">
        <f>IF(AC22=21,J22,0)</f>
        <v>0</v>
      </c>
      <c r="AC22" s="26">
        <v>21</v>
      </c>
      <c r="AD22" s="26">
        <f>G22*0.637948717948718</f>
        <v>0</v>
      </c>
      <c r="AE22" s="26">
        <f>G22*(1-0.637948717948718)</f>
        <v>0</v>
      </c>
      <c r="AL22" s="26">
        <f>F22*AD22</f>
        <v>0</v>
      </c>
      <c r="AM22" s="26">
        <f>F22*AE22</f>
        <v>0</v>
      </c>
      <c r="AN22" s="27" t="s">
        <v>1186</v>
      </c>
      <c r="AO22" s="27" t="s">
        <v>1201</v>
      </c>
      <c r="AP22" s="15" t="s">
        <v>1207</v>
      </c>
    </row>
    <row r="23" spans="1:42" x14ac:dyDescent="0.2">
      <c r="D23" s="28" t="s">
        <v>814</v>
      </c>
      <c r="F23" s="29">
        <v>0.16</v>
      </c>
    </row>
    <row r="24" spans="1:42" x14ac:dyDescent="0.2">
      <c r="A24" s="23" t="s">
        <v>11</v>
      </c>
      <c r="B24" s="23" t="s">
        <v>709</v>
      </c>
      <c r="C24" s="23" t="s">
        <v>725</v>
      </c>
      <c r="D24" s="23" t="s">
        <v>815</v>
      </c>
      <c r="E24" s="23" t="s">
        <v>1146</v>
      </c>
      <c r="F24" s="24">
        <v>16</v>
      </c>
      <c r="G24" s="24">
        <v>0</v>
      </c>
      <c r="H24" s="24">
        <f>ROUND(F24*AD24,2)</f>
        <v>0</v>
      </c>
      <c r="I24" s="24">
        <f>J24-H24</f>
        <v>0</v>
      </c>
      <c r="J24" s="24">
        <f>ROUND(F24*G24,2)</f>
        <v>0</v>
      </c>
      <c r="K24" s="24">
        <v>0</v>
      </c>
      <c r="L24" s="24">
        <f>F24*K24</f>
        <v>0</v>
      </c>
      <c r="M24" s="25" t="s">
        <v>7</v>
      </c>
      <c r="N24" s="24">
        <f>IF(M24="5",I24,0)</f>
        <v>0</v>
      </c>
      <c r="Y24" s="24">
        <f>IF(AC24=0,J24,0)</f>
        <v>0</v>
      </c>
      <c r="Z24" s="24">
        <f>IF(AC24=15,J24,0)</f>
        <v>0</v>
      </c>
      <c r="AA24" s="24">
        <f>IF(AC24=21,J24,0)</f>
        <v>0</v>
      </c>
      <c r="AC24" s="26">
        <v>21</v>
      </c>
      <c r="AD24" s="26">
        <f>G24*0</f>
        <v>0</v>
      </c>
      <c r="AE24" s="26">
        <f>G24*(1-0)</f>
        <v>0</v>
      </c>
      <c r="AL24" s="26">
        <f>F24*AD24</f>
        <v>0</v>
      </c>
      <c r="AM24" s="26">
        <f>F24*AE24</f>
        <v>0</v>
      </c>
      <c r="AN24" s="27" t="s">
        <v>1186</v>
      </c>
      <c r="AO24" s="27" t="s">
        <v>1201</v>
      </c>
      <c r="AP24" s="15" t="s">
        <v>1207</v>
      </c>
    </row>
    <row r="25" spans="1:42" x14ac:dyDescent="0.2">
      <c r="D25" s="28" t="s">
        <v>816</v>
      </c>
      <c r="F25" s="29">
        <v>16</v>
      </c>
    </row>
    <row r="26" spans="1:42" x14ac:dyDescent="0.2">
      <c r="A26" s="23" t="s">
        <v>12</v>
      </c>
      <c r="B26" s="23" t="s">
        <v>709</v>
      </c>
      <c r="C26" s="23" t="s">
        <v>726</v>
      </c>
      <c r="D26" s="23" t="s">
        <v>817</v>
      </c>
      <c r="E26" s="23" t="s">
        <v>1146</v>
      </c>
      <c r="F26" s="24">
        <v>3.88</v>
      </c>
      <c r="G26" s="24">
        <v>0</v>
      </c>
      <c r="H26" s="24">
        <f>ROUND(F26*AD26,2)</f>
        <v>0</v>
      </c>
      <c r="I26" s="24">
        <f>J26-H26</f>
        <v>0</v>
      </c>
      <c r="J26" s="24">
        <f>ROUND(F26*G26,2)</f>
        <v>0</v>
      </c>
      <c r="K26" s="24">
        <v>3.415E-2</v>
      </c>
      <c r="L26" s="24">
        <f>F26*K26</f>
        <v>0.13250200000000001</v>
      </c>
      <c r="M26" s="25" t="s">
        <v>7</v>
      </c>
      <c r="N26" s="24">
        <f>IF(M26="5",I26,0)</f>
        <v>0</v>
      </c>
      <c r="Y26" s="24">
        <f>IF(AC26=0,J26,0)</f>
        <v>0</v>
      </c>
      <c r="Z26" s="24">
        <f>IF(AC26=15,J26,0)</f>
        <v>0</v>
      </c>
      <c r="AA26" s="24">
        <f>IF(AC26=21,J26,0)</f>
        <v>0</v>
      </c>
      <c r="AC26" s="26">
        <v>21</v>
      </c>
      <c r="AD26" s="26">
        <f>G26*0.841828478964401</f>
        <v>0</v>
      </c>
      <c r="AE26" s="26">
        <f>G26*(1-0.841828478964401)</f>
        <v>0</v>
      </c>
      <c r="AL26" s="26">
        <f>F26*AD26</f>
        <v>0</v>
      </c>
      <c r="AM26" s="26">
        <f>F26*AE26</f>
        <v>0</v>
      </c>
      <c r="AN26" s="27" t="s">
        <v>1186</v>
      </c>
      <c r="AO26" s="27" t="s">
        <v>1201</v>
      </c>
      <c r="AP26" s="15" t="s">
        <v>1207</v>
      </c>
    </row>
    <row r="27" spans="1:42" x14ac:dyDescent="0.2">
      <c r="D27" s="28" t="s">
        <v>818</v>
      </c>
      <c r="F27" s="29">
        <v>3.88</v>
      </c>
    </row>
    <row r="28" spans="1:42" x14ac:dyDescent="0.2">
      <c r="A28" s="23" t="s">
        <v>13</v>
      </c>
      <c r="B28" s="23" t="s">
        <v>709</v>
      </c>
      <c r="C28" s="23" t="s">
        <v>727</v>
      </c>
      <c r="D28" s="23" t="s">
        <v>1232</v>
      </c>
      <c r="E28" s="23" t="s">
        <v>1146</v>
      </c>
      <c r="F28" s="24">
        <v>3.88</v>
      </c>
      <c r="G28" s="24">
        <v>0</v>
      </c>
      <c r="H28" s="24">
        <f>ROUND(F28*AD28,2)</f>
        <v>0</v>
      </c>
      <c r="I28" s="24">
        <f>J28-H28</f>
        <v>0</v>
      </c>
      <c r="J28" s="24">
        <f>ROUND(F28*G28,2)</f>
        <v>0</v>
      </c>
      <c r="K28" s="24">
        <v>3.31E-3</v>
      </c>
      <c r="L28" s="24">
        <f>F28*K28</f>
        <v>1.28428E-2</v>
      </c>
      <c r="M28" s="25" t="s">
        <v>7</v>
      </c>
      <c r="N28" s="24">
        <f>IF(M28="5",I28,0)</f>
        <v>0</v>
      </c>
      <c r="Y28" s="24">
        <f>IF(AC28=0,J28,0)</f>
        <v>0</v>
      </c>
      <c r="Z28" s="24">
        <f>IF(AC28=15,J28,0)</f>
        <v>0</v>
      </c>
      <c r="AA28" s="24">
        <f>IF(AC28=21,J28,0)</f>
        <v>0</v>
      </c>
      <c r="AC28" s="26">
        <v>21</v>
      </c>
      <c r="AD28" s="26">
        <f>G28*0.752032520325203</f>
        <v>0</v>
      </c>
      <c r="AE28" s="26">
        <f>G28*(1-0.752032520325203)</f>
        <v>0</v>
      </c>
      <c r="AL28" s="26">
        <f>F28*AD28</f>
        <v>0</v>
      </c>
      <c r="AM28" s="26">
        <f>F28*AE28</f>
        <v>0</v>
      </c>
      <c r="AN28" s="27" t="s">
        <v>1186</v>
      </c>
      <c r="AO28" s="27" t="s">
        <v>1201</v>
      </c>
      <c r="AP28" s="15" t="s">
        <v>1207</v>
      </c>
    </row>
    <row r="29" spans="1:42" x14ac:dyDescent="0.2">
      <c r="D29" s="28" t="s">
        <v>819</v>
      </c>
      <c r="F29" s="29">
        <v>3.88</v>
      </c>
    </row>
    <row r="30" spans="1:42" x14ac:dyDescent="0.2">
      <c r="C30" s="30" t="s">
        <v>707</v>
      </c>
      <c r="D30" s="61" t="s">
        <v>820</v>
      </c>
      <c r="E30" s="62"/>
      <c r="F30" s="62"/>
      <c r="G30" s="62"/>
      <c r="H30" s="62"/>
      <c r="I30" s="62"/>
      <c r="J30" s="62"/>
      <c r="K30" s="62"/>
      <c r="L30" s="62"/>
    </row>
    <row r="31" spans="1:42" x14ac:dyDescent="0.2">
      <c r="A31" s="20"/>
      <c r="B31" s="21" t="s">
        <v>709</v>
      </c>
      <c r="C31" s="21" t="s">
        <v>685</v>
      </c>
      <c r="D31" s="57" t="s">
        <v>821</v>
      </c>
      <c r="E31" s="58"/>
      <c r="F31" s="58"/>
      <c r="G31" s="58"/>
      <c r="H31" s="22">
        <f>SUM(H32:H42)</f>
        <v>0</v>
      </c>
      <c r="I31" s="22">
        <f>SUM(I32:I42)</f>
        <v>0</v>
      </c>
      <c r="J31" s="22">
        <f>H31+I31</f>
        <v>0</v>
      </c>
      <c r="K31" s="15"/>
      <c r="L31" s="22">
        <f>SUM(L32:L42)</f>
        <v>8.0651999999999998E-3</v>
      </c>
      <c r="O31" s="22">
        <f>IF(P31="PR",J31,SUM(N32:N42))</f>
        <v>0</v>
      </c>
      <c r="P31" s="15" t="s">
        <v>1174</v>
      </c>
      <c r="Q31" s="22">
        <f>IF(P31="HS",H31,0)</f>
        <v>0</v>
      </c>
      <c r="R31" s="22">
        <f>IF(P31="HS",I31-O31,0)</f>
        <v>0</v>
      </c>
      <c r="S31" s="22">
        <f>IF(P31="PS",H31,0)</f>
        <v>0</v>
      </c>
      <c r="T31" s="22">
        <f>IF(P31="PS",I31-O31,0)</f>
        <v>0</v>
      </c>
      <c r="U31" s="22">
        <f>IF(P31="MP",H31,0)</f>
        <v>0</v>
      </c>
      <c r="V31" s="22">
        <f>IF(P31="MP",I31-O31,0)</f>
        <v>0</v>
      </c>
      <c r="W31" s="22">
        <f>IF(P31="OM",H31,0)</f>
        <v>0</v>
      </c>
      <c r="X31" s="15" t="s">
        <v>709</v>
      </c>
      <c r="AH31" s="22">
        <f>SUM(Y32:Y42)</f>
        <v>0</v>
      </c>
      <c r="AI31" s="22">
        <f>SUM(Z32:Z42)</f>
        <v>0</v>
      </c>
      <c r="AJ31" s="22">
        <f>SUM(AA32:AA42)</f>
        <v>0</v>
      </c>
    </row>
    <row r="32" spans="1:42" x14ac:dyDescent="0.2">
      <c r="A32" s="23" t="s">
        <v>14</v>
      </c>
      <c r="B32" s="23" t="s">
        <v>709</v>
      </c>
      <c r="C32" s="23" t="s">
        <v>728</v>
      </c>
      <c r="D32" s="23" t="s">
        <v>1233</v>
      </c>
      <c r="E32" s="23" t="s">
        <v>1146</v>
      </c>
      <c r="F32" s="24">
        <v>4.5199999999999996</v>
      </c>
      <c r="G32" s="24">
        <v>0</v>
      </c>
      <c r="H32" s="24">
        <f>ROUND(F32*AD32,2)</f>
        <v>0</v>
      </c>
      <c r="I32" s="24">
        <f>J32-H32</f>
        <v>0</v>
      </c>
      <c r="J32" s="24">
        <f>ROUND(F32*G32,2)</f>
        <v>0</v>
      </c>
      <c r="K32" s="24">
        <v>5.6999999999999998E-4</v>
      </c>
      <c r="L32" s="24">
        <f>F32*K32</f>
        <v>2.5763999999999995E-3</v>
      </c>
      <c r="M32" s="25" t="s">
        <v>7</v>
      </c>
      <c r="N32" s="24">
        <f>IF(M32="5",I32,0)</f>
        <v>0</v>
      </c>
      <c r="Y32" s="24">
        <f>IF(AC32=0,J32,0)</f>
        <v>0</v>
      </c>
      <c r="Z32" s="24">
        <f>IF(AC32=15,J32,0)</f>
        <v>0</v>
      </c>
      <c r="AA32" s="24">
        <f>IF(AC32=21,J32,0)</f>
        <v>0</v>
      </c>
      <c r="AC32" s="26">
        <v>21</v>
      </c>
      <c r="AD32" s="26">
        <f>G32*0.805751492132393</f>
        <v>0</v>
      </c>
      <c r="AE32" s="26">
        <f>G32*(1-0.805751492132393)</f>
        <v>0</v>
      </c>
      <c r="AL32" s="26">
        <f>F32*AD32</f>
        <v>0</v>
      </c>
      <c r="AM32" s="26">
        <f>F32*AE32</f>
        <v>0</v>
      </c>
      <c r="AN32" s="27" t="s">
        <v>1187</v>
      </c>
      <c r="AO32" s="27" t="s">
        <v>1202</v>
      </c>
      <c r="AP32" s="15" t="s">
        <v>1207</v>
      </c>
    </row>
    <row r="33" spans="1:42" x14ac:dyDescent="0.2">
      <c r="D33" s="28" t="s">
        <v>822</v>
      </c>
      <c r="F33" s="29">
        <v>4.5199999999999996</v>
      </c>
    </row>
    <row r="34" spans="1:42" x14ac:dyDescent="0.2">
      <c r="A34" s="23" t="s">
        <v>15</v>
      </c>
      <c r="B34" s="23" t="s">
        <v>709</v>
      </c>
      <c r="C34" s="23" t="s">
        <v>729</v>
      </c>
      <c r="D34" s="23" t="s">
        <v>1234</v>
      </c>
      <c r="E34" s="23" t="s">
        <v>1146</v>
      </c>
      <c r="F34" s="24">
        <v>4.5199999999999996</v>
      </c>
      <c r="G34" s="24">
        <v>0</v>
      </c>
      <c r="H34" s="24">
        <f>ROUND(F34*AD34,2)</f>
        <v>0</v>
      </c>
      <c r="I34" s="24">
        <f>J34-H34</f>
        <v>0</v>
      </c>
      <c r="J34" s="24">
        <f>ROUND(F34*G34,2)</f>
        <v>0</v>
      </c>
      <c r="K34" s="24">
        <v>7.3999999999999999E-4</v>
      </c>
      <c r="L34" s="24">
        <f>F34*K34</f>
        <v>3.3447999999999998E-3</v>
      </c>
      <c r="M34" s="25" t="s">
        <v>7</v>
      </c>
      <c r="N34" s="24">
        <f>IF(M34="5",I34,0)</f>
        <v>0</v>
      </c>
      <c r="Y34" s="24">
        <f>IF(AC34=0,J34,0)</f>
        <v>0</v>
      </c>
      <c r="Z34" s="24">
        <f>IF(AC34=15,J34,0)</f>
        <v>0</v>
      </c>
      <c r="AA34" s="24">
        <f>IF(AC34=21,J34,0)</f>
        <v>0</v>
      </c>
      <c r="AC34" s="26">
        <v>21</v>
      </c>
      <c r="AD34" s="26">
        <f>G34*0.750758341759353</f>
        <v>0</v>
      </c>
      <c r="AE34" s="26">
        <f>G34*(1-0.750758341759353)</f>
        <v>0</v>
      </c>
      <c r="AL34" s="26">
        <f>F34*AD34</f>
        <v>0</v>
      </c>
      <c r="AM34" s="26">
        <f>F34*AE34</f>
        <v>0</v>
      </c>
      <c r="AN34" s="27" t="s">
        <v>1187</v>
      </c>
      <c r="AO34" s="27" t="s">
        <v>1202</v>
      </c>
      <c r="AP34" s="15" t="s">
        <v>1207</v>
      </c>
    </row>
    <row r="35" spans="1:42" x14ac:dyDescent="0.2">
      <c r="D35" s="28" t="s">
        <v>823</v>
      </c>
      <c r="F35" s="29">
        <v>4.5199999999999996</v>
      </c>
    </row>
    <row r="36" spans="1:42" x14ac:dyDescent="0.2">
      <c r="A36" s="23" t="s">
        <v>16</v>
      </c>
      <c r="B36" s="23" t="s">
        <v>709</v>
      </c>
      <c r="C36" s="23" t="s">
        <v>730</v>
      </c>
      <c r="D36" s="23" t="s">
        <v>1235</v>
      </c>
      <c r="E36" s="23" t="s">
        <v>1146</v>
      </c>
      <c r="F36" s="24">
        <v>0.64</v>
      </c>
      <c r="G36" s="24">
        <v>0</v>
      </c>
      <c r="H36" s="24">
        <f>ROUND(F36*AD36,2)</f>
        <v>0</v>
      </c>
      <c r="I36" s="24">
        <f>J36-H36</f>
        <v>0</v>
      </c>
      <c r="J36" s="24">
        <f>ROUND(F36*G36,2)</f>
        <v>0</v>
      </c>
      <c r="K36" s="24">
        <v>4.0000000000000002E-4</v>
      </c>
      <c r="L36" s="24">
        <f>F36*K36</f>
        <v>2.5600000000000004E-4</v>
      </c>
      <c r="M36" s="25" t="s">
        <v>7</v>
      </c>
      <c r="N36" s="24">
        <f>IF(M36="5",I36,0)</f>
        <v>0</v>
      </c>
      <c r="Y36" s="24">
        <f>IF(AC36=0,J36,0)</f>
        <v>0</v>
      </c>
      <c r="Z36" s="24">
        <f>IF(AC36=15,J36,0)</f>
        <v>0</v>
      </c>
      <c r="AA36" s="24">
        <f>IF(AC36=21,J36,0)</f>
        <v>0</v>
      </c>
      <c r="AC36" s="26">
        <v>21</v>
      </c>
      <c r="AD36" s="26">
        <f>G36*0.966850828729282</f>
        <v>0</v>
      </c>
      <c r="AE36" s="26">
        <f>G36*(1-0.966850828729282)</f>
        <v>0</v>
      </c>
      <c r="AL36" s="26">
        <f>F36*AD36</f>
        <v>0</v>
      </c>
      <c r="AM36" s="26">
        <f>F36*AE36</f>
        <v>0</v>
      </c>
      <c r="AN36" s="27" t="s">
        <v>1187</v>
      </c>
      <c r="AO36" s="27" t="s">
        <v>1202</v>
      </c>
      <c r="AP36" s="15" t="s">
        <v>1207</v>
      </c>
    </row>
    <row r="37" spans="1:42" x14ac:dyDescent="0.2">
      <c r="D37" s="28" t="s">
        <v>824</v>
      </c>
      <c r="F37" s="29">
        <v>0.64</v>
      </c>
    </row>
    <row r="38" spans="1:42" x14ac:dyDescent="0.2">
      <c r="A38" s="23" t="s">
        <v>17</v>
      </c>
      <c r="B38" s="23" t="s">
        <v>709</v>
      </c>
      <c r="C38" s="23" t="s">
        <v>731</v>
      </c>
      <c r="D38" s="23" t="s">
        <v>1236</v>
      </c>
      <c r="E38" s="23" t="s">
        <v>1146</v>
      </c>
      <c r="F38" s="24">
        <v>3.44</v>
      </c>
      <c r="G38" s="24">
        <v>0</v>
      </c>
      <c r="H38" s="24">
        <f>ROUND(F38*AD38,2)</f>
        <v>0</v>
      </c>
      <c r="I38" s="24">
        <f>J38-H38</f>
        <v>0</v>
      </c>
      <c r="J38" s="24">
        <f>ROUND(F38*G38,2)</f>
        <v>0</v>
      </c>
      <c r="K38" s="24">
        <v>4.0000000000000002E-4</v>
      </c>
      <c r="L38" s="24">
        <f>F38*K38</f>
        <v>1.3760000000000001E-3</v>
      </c>
      <c r="M38" s="25" t="s">
        <v>7</v>
      </c>
      <c r="N38" s="24">
        <f>IF(M38="5",I38,0)</f>
        <v>0</v>
      </c>
      <c r="Y38" s="24">
        <f>IF(AC38=0,J38,0)</f>
        <v>0</v>
      </c>
      <c r="Z38" s="24">
        <f>IF(AC38=15,J38,0)</f>
        <v>0</v>
      </c>
      <c r="AA38" s="24">
        <f>IF(AC38=21,J38,0)</f>
        <v>0</v>
      </c>
      <c r="AC38" s="26">
        <v>21</v>
      </c>
      <c r="AD38" s="26">
        <f>G38*0.938757264193116</f>
        <v>0</v>
      </c>
      <c r="AE38" s="26">
        <f>G38*(1-0.938757264193116)</f>
        <v>0</v>
      </c>
      <c r="AL38" s="26">
        <f>F38*AD38</f>
        <v>0</v>
      </c>
      <c r="AM38" s="26">
        <f>F38*AE38</f>
        <v>0</v>
      </c>
      <c r="AN38" s="27" t="s">
        <v>1187</v>
      </c>
      <c r="AO38" s="27" t="s">
        <v>1202</v>
      </c>
      <c r="AP38" s="15" t="s">
        <v>1207</v>
      </c>
    </row>
    <row r="39" spans="1:42" x14ac:dyDescent="0.2">
      <c r="D39" s="28" t="s">
        <v>825</v>
      </c>
      <c r="F39" s="29">
        <v>3.44</v>
      </c>
    </row>
    <row r="40" spans="1:42" x14ac:dyDescent="0.2">
      <c r="A40" s="23" t="s">
        <v>18</v>
      </c>
      <c r="B40" s="23" t="s">
        <v>709</v>
      </c>
      <c r="C40" s="23" t="s">
        <v>732</v>
      </c>
      <c r="D40" s="23" t="s">
        <v>1237</v>
      </c>
      <c r="E40" s="23" t="s">
        <v>1148</v>
      </c>
      <c r="F40" s="24">
        <v>1.6</v>
      </c>
      <c r="G40" s="24">
        <v>0</v>
      </c>
      <c r="H40" s="24">
        <f>ROUND(F40*AD40,2)</f>
        <v>0</v>
      </c>
      <c r="I40" s="24">
        <f>J40-H40</f>
        <v>0</v>
      </c>
      <c r="J40" s="24">
        <f>ROUND(F40*G40,2)</f>
        <v>0</v>
      </c>
      <c r="K40" s="24">
        <v>3.2000000000000003E-4</v>
      </c>
      <c r="L40" s="24">
        <f>F40*K40</f>
        <v>5.1200000000000009E-4</v>
      </c>
      <c r="M40" s="25" t="s">
        <v>7</v>
      </c>
      <c r="N40" s="24">
        <f>IF(M40="5",I40,0)</f>
        <v>0</v>
      </c>
      <c r="Y40" s="24">
        <f>IF(AC40=0,J40,0)</f>
        <v>0</v>
      </c>
      <c r="Z40" s="24">
        <f>IF(AC40=15,J40,0)</f>
        <v>0</v>
      </c>
      <c r="AA40" s="24">
        <f>IF(AC40=21,J40,0)</f>
        <v>0</v>
      </c>
      <c r="AC40" s="26">
        <v>21</v>
      </c>
      <c r="AD40" s="26">
        <f>G40*0.584192439862543</f>
        <v>0</v>
      </c>
      <c r="AE40" s="26">
        <f>G40*(1-0.584192439862543)</f>
        <v>0</v>
      </c>
      <c r="AL40" s="26">
        <f>F40*AD40</f>
        <v>0</v>
      </c>
      <c r="AM40" s="26">
        <f>F40*AE40</f>
        <v>0</v>
      </c>
      <c r="AN40" s="27" t="s">
        <v>1187</v>
      </c>
      <c r="AO40" s="27" t="s">
        <v>1202</v>
      </c>
      <c r="AP40" s="15" t="s">
        <v>1207</v>
      </c>
    </row>
    <row r="41" spans="1:42" x14ac:dyDescent="0.2">
      <c r="D41" s="28" t="s">
        <v>826</v>
      </c>
      <c r="F41" s="29">
        <v>1.6</v>
      </c>
    </row>
    <row r="42" spans="1:42" x14ac:dyDescent="0.2">
      <c r="A42" s="23" t="s">
        <v>19</v>
      </c>
      <c r="B42" s="23" t="s">
        <v>709</v>
      </c>
      <c r="C42" s="23" t="s">
        <v>733</v>
      </c>
      <c r="D42" s="23" t="s">
        <v>827</v>
      </c>
      <c r="E42" s="23" t="s">
        <v>1149</v>
      </c>
      <c r="F42" s="24">
        <v>0.02</v>
      </c>
      <c r="G42" s="24">
        <v>0</v>
      </c>
      <c r="H42" s="24">
        <f>ROUND(F42*AD42,2)</f>
        <v>0</v>
      </c>
      <c r="I42" s="24">
        <f>J42-H42</f>
        <v>0</v>
      </c>
      <c r="J42" s="24">
        <f>ROUND(F42*G42,2)</f>
        <v>0</v>
      </c>
      <c r="K42" s="24">
        <v>0</v>
      </c>
      <c r="L42" s="24">
        <f>F42*K42</f>
        <v>0</v>
      </c>
      <c r="M42" s="25" t="s">
        <v>11</v>
      </c>
      <c r="N42" s="24">
        <f>IF(M42="5",I42,0)</f>
        <v>0</v>
      </c>
      <c r="Y42" s="24">
        <f>IF(AC42=0,J42,0)</f>
        <v>0</v>
      </c>
      <c r="Z42" s="24">
        <f>IF(AC42=15,J42,0)</f>
        <v>0</v>
      </c>
      <c r="AA42" s="24">
        <f>IF(AC42=21,J42,0)</f>
        <v>0</v>
      </c>
      <c r="AC42" s="26">
        <v>21</v>
      </c>
      <c r="AD42" s="26">
        <f>G42*0</f>
        <v>0</v>
      </c>
      <c r="AE42" s="26">
        <f>G42*(1-0)</f>
        <v>0</v>
      </c>
      <c r="AL42" s="26">
        <f>F42*AD42</f>
        <v>0</v>
      </c>
      <c r="AM42" s="26">
        <f>F42*AE42</f>
        <v>0</v>
      </c>
      <c r="AN42" s="27" t="s">
        <v>1187</v>
      </c>
      <c r="AO42" s="27" t="s">
        <v>1202</v>
      </c>
      <c r="AP42" s="15" t="s">
        <v>1207</v>
      </c>
    </row>
    <row r="43" spans="1:42" x14ac:dyDescent="0.2">
      <c r="D43" s="28" t="s">
        <v>828</v>
      </c>
      <c r="F43" s="29">
        <v>0.02</v>
      </c>
    </row>
    <row r="44" spans="1:42" x14ac:dyDescent="0.2">
      <c r="A44" s="20"/>
      <c r="B44" s="21" t="s">
        <v>709</v>
      </c>
      <c r="C44" s="21" t="s">
        <v>695</v>
      </c>
      <c r="D44" s="57" t="s">
        <v>829</v>
      </c>
      <c r="E44" s="58"/>
      <c r="F44" s="58"/>
      <c r="G44" s="58"/>
      <c r="H44" s="22">
        <f>SUM(H45:H45)</f>
        <v>0</v>
      </c>
      <c r="I44" s="22">
        <f>SUM(I45:I45)</f>
        <v>0</v>
      </c>
      <c r="J44" s="22">
        <f>H44+I44</f>
        <v>0</v>
      </c>
      <c r="K44" s="15"/>
      <c r="L44" s="22">
        <f>SUM(L45:L45)</f>
        <v>1.4599999999999999E-3</v>
      </c>
      <c r="O44" s="22">
        <f>IF(P44="PR",J44,SUM(N45:N45))</f>
        <v>0</v>
      </c>
      <c r="P44" s="15" t="s">
        <v>1174</v>
      </c>
      <c r="Q44" s="22">
        <f>IF(P44="HS",H44,0)</f>
        <v>0</v>
      </c>
      <c r="R44" s="22">
        <f>IF(P44="HS",I44-O44,0)</f>
        <v>0</v>
      </c>
      <c r="S44" s="22">
        <f>IF(P44="PS",H44,0)</f>
        <v>0</v>
      </c>
      <c r="T44" s="22">
        <f>IF(P44="PS",I44-O44,0)</f>
        <v>0</v>
      </c>
      <c r="U44" s="22">
        <f>IF(P44="MP",H44,0)</f>
        <v>0</v>
      </c>
      <c r="V44" s="22">
        <f>IF(P44="MP",I44-O44,0)</f>
        <v>0</v>
      </c>
      <c r="W44" s="22">
        <f>IF(P44="OM",H44,0)</f>
        <v>0</v>
      </c>
      <c r="X44" s="15" t="s">
        <v>709</v>
      </c>
      <c r="AH44" s="22">
        <f>SUM(Y45:Y45)</f>
        <v>0</v>
      </c>
      <c r="AI44" s="22">
        <f>SUM(Z45:Z45)</f>
        <v>0</v>
      </c>
      <c r="AJ44" s="22">
        <f>SUM(AA45:AA45)</f>
        <v>0</v>
      </c>
    </row>
    <row r="45" spans="1:42" x14ac:dyDescent="0.2">
      <c r="A45" s="23" t="s">
        <v>20</v>
      </c>
      <c r="B45" s="23" t="s">
        <v>709</v>
      </c>
      <c r="C45" s="23" t="s">
        <v>734</v>
      </c>
      <c r="D45" s="23" t="s">
        <v>830</v>
      </c>
      <c r="E45" s="23" t="s">
        <v>1150</v>
      </c>
      <c r="F45" s="24">
        <v>1</v>
      </c>
      <c r="G45" s="24">
        <v>0</v>
      </c>
      <c r="H45" s="24">
        <f>ROUND(F45*AD45,2)</f>
        <v>0</v>
      </c>
      <c r="I45" s="24">
        <f>J45-H45</f>
        <v>0</v>
      </c>
      <c r="J45" s="24">
        <f>ROUND(F45*G45,2)</f>
        <v>0</v>
      </c>
      <c r="K45" s="24">
        <v>1.4599999999999999E-3</v>
      </c>
      <c r="L45" s="24">
        <f>F45*K45</f>
        <v>1.4599999999999999E-3</v>
      </c>
      <c r="M45" s="25" t="s">
        <v>7</v>
      </c>
      <c r="N45" s="24">
        <f>IF(M45="5",I45,0)</f>
        <v>0</v>
      </c>
      <c r="Y45" s="24">
        <f>IF(AC45=0,J45,0)</f>
        <v>0</v>
      </c>
      <c r="Z45" s="24">
        <f>IF(AC45=15,J45,0)</f>
        <v>0</v>
      </c>
      <c r="AA45" s="24">
        <f>IF(AC45=21,J45,0)</f>
        <v>0</v>
      </c>
      <c r="AC45" s="26">
        <v>21</v>
      </c>
      <c r="AD45" s="26">
        <f>G45*0</f>
        <v>0</v>
      </c>
      <c r="AE45" s="26">
        <f>G45*(1-0)</f>
        <v>0</v>
      </c>
      <c r="AL45" s="26">
        <f>F45*AD45</f>
        <v>0</v>
      </c>
      <c r="AM45" s="26">
        <f>F45*AE45</f>
        <v>0</v>
      </c>
      <c r="AN45" s="27" t="s">
        <v>1188</v>
      </c>
      <c r="AO45" s="27" t="s">
        <v>1203</v>
      </c>
      <c r="AP45" s="15" t="s">
        <v>1207</v>
      </c>
    </row>
    <row r="46" spans="1:42" x14ac:dyDescent="0.2">
      <c r="D46" s="28" t="s">
        <v>831</v>
      </c>
      <c r="F46" s="29">
        <v>1</v>
      </c>
    </row>
    <row r="47" spans="1:42" x14ac:dyDescent="0.2">
      <c r="A47" s="20"/>
      <c r="B47" s="21" t="s">
        <v>709</v>
      </c>
      <c r="C47" s="21" t="s">
        <v>699</v>
      </c>
      <c r="D47" s="57" t="s">
        <v>832</v>
      </c>
      <c r="E47" s="58"/>
      <c r="F47" s="58"/>
      <c r="G47" s="58"/>
      <c r="H47" s="22">
        <f>SUM(H48:H78)</f>
        <v>0</v>
      </c>
      <c r="I47" s="22">
        <f>SUM(I48:I78)</f>
        <v>0</v>
      </c>
      <c r="J47" s="22">
        <f>H47+I47</f>
        <v>0</v>
      </c>
      <c r="K47" s="15"/>
      <c r="L47" s="22">
        <f>SUM(L48:L78)</f>
        <v>5.6279999999999997E-2</v>
      </c>
      <c r="O47" s="22">
        <f>IF(P47="PR",J47,SUM(N48:N78))</f>
        <v>0</v>
      </c>
      <c r="P47" s="15" t="s">
        <v>1174</v>
      </c>
      <c r="Q47" s="22">
        <f>IF(P47="HS",H47,0)</f>
        <v>0</v>
      </c>
      <c r="R47" s="22">
        <f>IF(P47="HS",I47-O47,0)</f>
        <v>0</v>
      </c>
      <c r="S47" s="22">
        <f>IF(P47="PS",H47,0)</f>
        <v>0</v>
      </c>
      <c r="T47" s="22">
        <f>IF(P47="PS",I47-O47,0)</f>
        <v>0</v>
      </c>
      <c r="U47" s="22">
        <f>IF(P47="MP",H47,0)</f>
        <v>0</v>
      </c>
      <c r="V47" s="22">
        <f>IF(P47="MP",I47-O47,0)</f>
        <v>0</v>
      </c>
      <c r="W47" s="22">
        <f>IF(P47="OM",H47,0)</f>
        <v>0</v>
      </c>
      <c r="X47" s="15" t="s">
        <v>709</v>
      </c>
      <c r="AH47" s="22">
        <f>SUM(Y48:Y78)</f>
        <v>0</v>
      </c>
      <c r="AI47" s="22">
        <f>SUM(Z48:Z78)</f>
        <v>0</v>
      </c>
      <c r="AJ47" s="22">
        <f>SUM(AA48:AA78)</f>
        <v>0</v>
      </c>
    </row>
    <row r="48" spans="1:42" x14ac:dyDescent="0.2">
      <c r="A48" s="23" t="s">
        <v>21</v>
      </c>
      <c r="B48" s="23" t="s">
        <v>709</v>
      </c>
      <c r="C48" s="23" t="s">
        <v>735</v>
      </c>
      <c r="D48" s="23" t="s">
        <v>1225</v>
      </c>
      <c r="E48" s="23" t="s">
        <v>1151</v>
      </c>
      <c r="F48" s="24">
        <v>1</v>
      </c>
      <c r="G48" s="24">
        <v>0</v>
      </c>
      <c r="H48" s="24">
        <f>ROUND(F48*AD48,2)</f>
        <v>0</v>
      </c>
      <c r="I48" s="24">
        <f>J48-H48</f>
        <v>0</v>
      </c>
      <c r="J48" s="24">
        <f>ROUND(F48*G48,2)</f>
        <v>0</v>
      </c>
      <c r="K48" s="24">
        <v>1.41E-3</v>
      </c>
      <c r="L48" s="24">
        <f>F48*K48</f>
        <v>1.41E-3</v>
      </c>
      <c r="M48" s="25" t="s">
        <v>7</v>
      </c>
      <c r="N48" s="24">
        <f>IF(M48="5",I48,0)</f>
        <v>0</v>
      </c>
      <c r="Y48" s="24">
        <f>IF(AC48=0,J48,0)</f>
        <v>0</v>
      </c>
      <c r="Z48" s="24">
        <f>IF(AC48=15,J48,0)</f>
        <v>0</v>
      </c>
      <c r="AA48" s="24">
        <f>IF(AC48=21,J48,0)</f>
        <v>0</v>
      </c>
      <c r="AC48" s="26">
        <v>21</v>
      </c>
      <c r="AD48" s="26">
        <f>G48*0.538136882129278</f>
        <v>0</v>
      </c>
      <c r="AE48" s="26">
        <f>G48*(1-0.538136882129278)</f>
        <v>0</v>
      </c>
      <c r="AL48" s="26">
        <f>F48*AD48</f>
        <v>0</v>
      </c>
      <c r="AM48" s="26">
        <f>F48*AE48</f>
        <v>0</v>
      </c>
      <c r="AN48" s="27" t="s">
        <v>1189</v>
      </c>
      <c r="AO48" s="27" t="s">
        <v>1203</v>
      </c>
      <c r="AP48" s="15" t="s">
        <v>1207</v>
      </c>
    </row>
    <row r="49" spans="1:42" x14ac:dyDescent="0.2">
      <c r="D49" s="28" t="s">
        <v>831</v>
      </c>
      <c r="F49" s="29">
        <v>1</v>
      </c>
    </row>
    <row r="50" spans="1:42" x14ac:dyDescent="0.2">
      <c r="A50" s="31" t="s">
        <v>22</v>
      </c>
      <c r="B50" s="31" t="s">
        <v>709</v>
      </c>
      <c r="C50" s="31" t="s">
        <v>736</v>
      </c>
      <c r="D50" s="31" t="s">
        <v>1238</v>
      </c>
      <c r="E50" s="31" t="s">
        <v>1151</v>
      </c>
      <c r="F50" s="32">
        <v>1</v>
      </c>
      <c r="G50" s="32">
        <v>0</v>
      </c>
      <c r="H50" s="32">
        <f>ROUND(F50*AD50,2)</f>
        <v>0</v>
      </c>
      <c r="I50" s="32">
        <f>J50-H50</f>
        <v>0</v>
      </c>
      <c r="J50" s="32">
        <f>ROUND(F50*G50,2)</f>
        <v>0</v>
      </c>
      <c r="K50" s="32">
        <v>1.0999999999999999E-2</v>
      </c>
      <c r="L50" s="32">
        <f>F50*K50</f>
        <v>1.0999999999999999E-2</v>
      </c>
      <c r="M50" s="33" t="s">
        <v>1170</v>
      </c>
      <c r="N50" s="32">
        <f>IF(M50="5",I50,0)</f>
        <v>0</v>
      </c>
      <c r="Y50" s="32">
        <f>IF(AC50=0,J50,0)</f>
        <v>0</v>
      </c>
      <c r="Z50" s="32">
        <f>IF(AC50=15,J50,0)</f>
        <v>0</v>
      </c>
      <c r="AA50" s="32">
        <f>IF(AC50=21,J50,0)</f>
        <v>0</v>
      </c>
      <c r="AC50" s="26">
        <v>21</v>
      </c>
      <c r="AD50" s="26">
        <f>G50*1</f>
        <v>0</v>
      </c>
      <c r="AE50" s="26">
        <f>G50*(1-1)</f>
        <v>0</v>
      </c>
      <c r="AL50" s="26">
        <f>F50*AD50</f>
        <v>0</v>
      </c>
      <c r="AM50" s="26">
        <f>F50*AE50</f>
        <v>0</v>
      </c>
      <c r="AN50" s="27" t="s">
        <v>1189</v>
      </c>
      <c r="AO50" s="27" t="s">
        <v>1203</v>
      </c>
      <c r="AP50" s="15" t="s">
        <v>1207</v>
      </c>
    </row>
    <row r="51" spans="1:42" x14ac:dyDescent="0.2">
      <c r="D51" s="28" t="s">
        <v>831</v>
      </c>
      <c r="F51" s="29">
        <v>1</v>
      </c>
    </row>
    <row r="52" spans="1:42" x14ac:dyDescent="0.2">
      <c r="A52" s="23" t="s">
        <v>23</v>
      </c>
      <c r="B52" s="23" t="s">
        <v>709</v>
      </c>
      <c r="C52" s="23" t="s">
        <v>737</v>
      </c>
      <c r="D52" s="23" t="s">
        <v>1239</v>
      </c>
      <c r="E52" s="23" t="s">
        <v>1151</v>
      </c>
      <c r="F52" s="24">
        <v>1</v>
      </c>
      <c r="G52" s="24">
        <v>0</v>
      </c>
      <c r="H52" s="24">
        <f>ROUND(F52*AD52,2)</f>
        <v>0</v>
      </c>
      <c r="I52" s="24">
        <f>J52-H52</f>
        <v>0</v>
      </c>
      <c r="J52" s="24">
        <f>ROUND(F52*G52,2)</f>
        <v>0</v>
      </c>
      <c r="K52" s="24">
        <v>1.1999999999999999E-3</v>
      </c>
      <c r="L52" s="24">
        <f>F52*K52</f>
        <v>1.1999999999999999E-3</v>
      </c>
      <c r="M52" s="25" t="s">
        <v>7</v>
      </c>
      <c r="N52" s="24">
        <f>IF(M52="5",I52,0)</f>
        <v>0</v>
      </c>
      <c r="Y52" s="24">
        <f>IF(AC52=0,J52,0)</f>
        <v>0</v>
      </c>
      <c r="Z52" s="24">
        <f>IF(AC52=15,J52,0)</f>
        <v>0</v>
      </c>
      <c r="AA52" s="24">
        <f>IF(AC52=21,J52,0)</f>
        <v>0</v>
      </c>
      <c r="AC52" s="26">
        <v>21</v>
      </c>
      <c r="AD52" s="26">
        <f>G52*0.50771855010661</f>
        <v>0</v>
      </c>
      <c r="AE52" s="26">
        <f>G52*(1-0.50771855010661)</f>
        <v>0</v>
      </c>
      <c r="AL52" s="26">
        <f>F52*AD52</f>
        <v>0</v>
      </c>
      <c r="AM52" s="26">
        <f>F52*AE52</f>
        <v>0</v>
      </c>
      <c r="AN52" s="27" t="s">
        <v>1189</v>
      </c>
      <c r="AO52" s="27" t="s">
        <v>1203</v>
      </c>
      <c r="AP52" s="15" t="s">
        <v>1207</v>
      </c>
    </row>
    <row r="53" spans="1:42" x14ac:dyDescent="0.2">
      <c r="D53" s="28" t="s">
        <v>831</v>
      </c>
      <c r="F53" s="29">
        <v>1</v>
      </c>
    </row>
    <row r="54" spans="1:42" x14ac:dyDescent="0.2">
      <c r="A54" s="31" t="s">
        <v>24</v>
      </c>
      <c r="B54" s="31" t="s">
        <v>709</v>
      </c>
      <c r="C54" s="31" t="s">
        <v>738</v>
      </c>
      <c r="D54" s="31" t="s">
        <v>1240</v>
      </c>
      <c r="E54" s="31" t="s">
        <v>1151</v>
      </c>
      <c r="F54" s="32">
        <v>1</v>
      </c>
      <c r="G54" s="32">
        <v>0</v>
      </c>
      <c r="H54" s="32">
        <f>ROUND(F54*AD54,2)</f>
        <v>0</v>
      </c>
      <c r="I54" s="32">
        <f>J54-H54</f>
        <v>0</v>
      </c>
      <c r="J54" s="32">
        <f>ROUND(F54*G54,2)</f>
        <v>0</v>
      </c>
      <c r="K54" s="32">
        <v>1.0499999999999999E-3</v>
      </c>
      <c r="L54" s="32">
        <f>F54*K54</f>
        <v>1.0499999999999999E-3</v>
      </c>
      <c r="M54" s="33" t="s">
        <v>1170</v>
      </c>
      <c r="N54" s="32">
        <f>IF(M54="5",I54,0)</f>
        <v>0</v>
      </c>
      <c r="Y54" s="32">
        <f>IF(AC54=0,J54,0)</f>
        <v>0</v>
      </c>
      <c r="Z54" s="32">
        <f>IF(AC54=15,J54,0)</f>
        <v>0</v>
      </c>
      <c r="AA54" s="32">
        <f>IF(AC54=21,J54,0)</f>
        <v>0</v>
      </c>
      <c r="AC54" s="26">
        <v>21</v>
      </c>
      <c r="AD54" s="26">
        <f>G54*1</f>
        <v>0</v>
      </c>
      <c r="AE54" s="26">
        <f>G54*(1-1)</f>
        <v>0</v>
      </c>
      <c r="AL54" s="26">
        <f>F54*AD54</f>
        <v>0</v>
      </c>
      <c r="AM54" s="26">
        <f>F54*AE54</f>
        <v>0</v>
      </c>
      <c r="AN54" s="27" t="s">
        <v>1189</v>
      </c>
      <c r="AO54" s="27" t="s">
        <v>1203</v>
      </c>
      <c r="AP54" s="15" t="s">
        <v>1207</v>
      </c>
    </row>
    <row r="55" spans="1:42" x14ac:dyDescent="0.2">
      <c r="D55" s="28" t="s">
        <v>831</v>
      </c>
      <c r="F55" s="29">
        <v>1</v>
      </c>
    </row>
    <row r="56" spans="1:42" x14ac:dyDescent="0.2">
      <c r="A56" s="31" t="s">
        <v>25</v>
      </c>
      <c r="B56" s="31" t="s">
        <v>709</v>
      </c>
      <c r="C56" s="31" t="s">
        <v>739</v>
      </c>
      <c r="D56" s="31" t="s">
        <v>834</v>
      </c>
      <c r="E56" s="31" t="s">
        <v>1151</v>
      </c>
      <c r="F56" s="32">
        <v>1</v>
      </c>
      <c r="G56" s="32">
        <v>0</v>
      </c>
      <c r="H56" s="32">
        <f>ROUND(F56*AD56,2)</f>
        <v>0</v>
      </c>
      <c r="I56" s="32">
        <f>J56-H56</f>
        <v>0</v>
      </c>
      <c r="J56" s="32">
        <f>ROUND(F56*G56,2)</f>
        <v>0</v>
      </c>
      <c r="K56" s="32">
        <v>7.3999999999999999E-4</v>
      </c>
      <c r="L56" s="32">
        <f>F56*K56</f>
        <v>7.3999999999999999E-4</v>
      </c>
      <c r="M56" s="33" t="s">
        <v>1170</v>
      </c>
      <c r="N56" s="32">
        <f>IF(M56="5",I56,0)</f>
        <v>0</v>
      </c>
      <c r="Y56" s="32">
        <f>IF(AC56=0,J56,0)</f>
        <v>0</v>
      </c>
      <c r="Z56" s="32">
        <f>IF(AC56=15,J56,0)</f>
        <v>0</v>
      </c>
      <c r="AA56" s="32">
        <f>IF(AC56=21,J56,0)</f>
        <v>0</v>
      </c>
      <c r="AC56" s="26">
        <v>21</v>
      </c>
      <c r="AD56" s="26">
        <f>G56*1</f>
        <v>0</v>
      </c>
      <c r="AE56" s="26">
        <f>G56*(1-1)</f>
        <v>0</v>
      </c>
      <c r="AL56" s="26">
        <f>F56*AD56</f>
        <v>0</v>
      </c>
      <c r="AM56" s="26">
        <f>F56*AE56</f>
        <v>0</v>
      </c>
      <c r="AN56" s="27" t="s">
        <v>1189</v>
      </c>
      <c r="AO56" s="27" t="s">
        <v>1203</v>
      </c>
      <c r="AP56" s="15" t="s">
        <v>1207</v>
      </c>
    </row>
    <row r="57" spans="1:42" x14ac:dyDescent="0.2">
      <c r="D57" s="28" t="s">
        <v>831</v>
      </c>
      <c r="F57" s="29">
        <v>1</v>
      </c>
    </row>
    <row r="58" spans="1:42" x14ac:dyDescent="0.2">
      <c r="A58" s="23" t="s">
        <v>26</v>
      </c>
      <c r="B58" s="23" t="s">
        <v>709</v>
      </c>
      <c r="C58" s="23" t="s">
        <v>740</v>
      </c>
      <c r="D58" s="23" t="s">
        <v>835</v>
      </c>
      <c r="E58" s="23" t="s">
        <v>1152</v>
      </c>
      <c r="F58" s="24">
        <v>1</v>
      </c>
      <c r="G58" s="24">
        <v>0</v>
      </c>
      <c r="H58" s="24">
        <f>ROUND(F58*AD58,2)</f>
        <v>0</v>
      </c>
      <c r="I58" s="24">
        <f>J58-H58</f>
        <v>0</v>
      </c>
      <c r="J58" s="24">
        <f>ROUND(F58*G58,2)</f>
        <v>0</v>
      </c>
      <c r="K58" s="24">
        <v>4.0000000000000001E-3</v>
      </c>
      <c r="L58" s="24">
        <f>F58*K58</f>
        <v>4.0000000000000001E-3</v>
      </c>
      <c r="M58" s="25" t="s">
        <v>7</v>
      </c>
      <c r="N58" s="24">
        <f>IF(M58="5",I58,0)</f>
        <v>0</v>
      </c>
      <c r="Y58" s="24">
        <f>IF(AC58=0,J58,0)</f>
        <v>0</v>
      </c>
      <c r="Z58" s="24">
        <f>IF(AC58=15,J58,0)</f>
        <v>0</v>
      </c>
      <c r="AA58" s="24">
        <f>IF(AC58=21,J58,0)</f>
        <v>0</v>
      </c>
      <c r="AC58" s="26">
        <v>21</v>
      </c>
      <c r="AD58" s="26">
        <f>G58*0.62904717853839</f>
        <v>0</v>
      </c>
      <c r="AE58" s="26">
        <f>G58*(1-0.62904717853839)</f>
        <v>0</v>
      </c>
      <c r="AL58" s="26">
        <f>F58*AD58</f>
        <v>0</v>
      </c>
      <c r="AM58" s="26">
        <f>F58*AE58</f>
        <v>0</v>
      </c>
      <c r="AN58" s="27" t="s">
        <v>1189</v>
      </c>
      <c r="AO58" s="27" t="s">
        <v>1203</v>
      </c>
      <c r="AP58" s="15" t="s">
        <v>1207</v>
      </c>
    </row>
    <row r="59" spans="1:42" x14ac:dyDescent="0.2">
      <c r="D59" s="28" t="s">
        <v>831</v>
      </c>
      <c r="F59" s="29">
        <v>1</v>
      </c>
    </row>
    <row r="60" spans="1:42" x14ac:dyDescent="0.2">
      <c r="A60" s="31" t="s">
        <v>27</v>
      </c>
      <c r="B60" s="31" t="s">
        <v>709</v>
      </c>
      <c r="C60" s="31" t="s">
        <v>741</v>
      </c>
      <c r="D60" s="31" t="s">
        <v>1219</v>
      </c>
      <c r="E60" s="31" t="s">
        <v>1151</v>
      </c>
      <c r="F60" s="32">
        <v>1</v>
      </c>
      <c r="G60" s="32">
        <v>0</v>
      </c>
      <c r="H60" s="32">
        <f>ROUND(F60*AD60,2)</f>
        <v>0</v>
      </c>
      <c r="I60" s="32">
        <f>J60-H60</f>
        <v>0</v>
      </c>
      <c r="J60" s="32">
        <f>ROUND(F60*G60,2)</f>
        <v>0</v>
      </c>
      <c r="K60" s="32">
        <v>1E-3</v>
      </c>
      <c r="L60" s="32">
        <f>F60*K60</f>
        <v>1E-3</v>
      </c>
      <c r="M60" s="33" t="s">
        <v>1170</v>
      </c>
      <c r="N60" s="32">
        <f>IF(M60="5",I60,0)</f>
        <v>0</v>
      </c>
      <c r="Y60" s="32">
        <f>IF(AC60=0,J60,0)</f>
        <v>0</v>
      </c>
      <c r="Z60" s="32">
        <f>IF(AC60=15,J60,0)</f>
        <v>0</v>
      </c>
      <c r="AA60" s="32">
        <f>IF(AC60=21,J60,0)</f>
        <v>0</v>
      </c>
      <c r="AC60" s="26">
        <v>21</v>
      </c>
      <c r="AD60" s="26">
        <f>G60*1</f>
        <v>0</v>
      </c>
      <c r="AE60" s="26">
        <f>G60*(1-1)</f>
        <v>0</v>
      </c>
      <c r="AL60" s="26">
        <f>F60*AD60</f>
        <v>0</v>
      </c>
      <c r="AM60" s="26">
        <f>F60*AE60</f>
        <v>0</v>
      </c>
      <c r="AN60" s="27" t="s">
        <v>1189</v>
      </c>
      <c r="AO60" s="27" t="s">
        <v>1203</v>
      </c>
      <c r="AP60" s="15" t="s">
        <v>1207</v>
      </c>
    </row>
    <row r="61" spans="1:42" x14ac:dyDescent="0.2">
      <c r="D61" s="28" t="s">
        <v>831</v>
      </c>
      <c r="F61" s="29">
        <v>1</v>
      </c>
    </row>
    <row r="62" spans="1:42" x14ac:dyDescent="0.2">
      <c r="A62" s="31" t="s">
        <v>28</v>
      </c>
      <c r="B62" s="31" t="s">
        <v>709</v>
      </c>
      <c r="C62" s="31" t="s">
        <v>742</v>
      </c>
      <c r="D62" s="31" t="s">
        <v>1241</v>
      </c>
      <c r="E62" s="31" t="s">
        <v>1151</v>
      </c>
      <c r="F62" s="32">
        <v>1</v>
      </c>
      <c r="G62" s="32">
        <v>0</v>
      </c>
      <c r="H62" s="32">
        <f>ROUND(F62*AD62,2)</f>
        <v>0</v>
      </c>
      <c r="I62" s="32">
        <f>J62-H62</f>
        <v>0</v>
      </c>
      <c r="J62" s="32">
        <f>ROUND(F62*G62,2)</f>
        <v>0</v>
      </c>
      <c r="K62" s="32">
        <v>1.4500000000000001E-2</v>
      </c>
      <c r="L62" s="32">
        <f>F62*K62</f>
        <v>1.4500000000000001E-2</v>
      </c>
      <c r="M62" s="33" t="s">
        <v>1170</v>
      </c>
      <c r="N62" s="32">
        <f>IF(M62="5",I62,0)</f>
        <v>0</v>
      </c>
      <c r="Y62" s="32">
        <f>IF(AC62=0,J62,0)</f>
        <v>0</v>
      </c>
      <c r="Z62" s="32">
        <f>IF(AC62=15,J62,0)</f>
        <v>0</v>
      </c>
      <c r="AA62" s="32">
        <f>IF(AC62=21,J62,0)</f>
        <v>0</v>
      </c>
      <c r="AC62" s="26">
        <v>21</v>
      </c>
      <c r="AD62" s="26">
        <f>G62*1</f>
        <v>0</v>
      </c>
      <c r="AE62" s="26">
        <f>G62*(1-1)</f>
        <v>0</v>
      </c>
      <c r="AL62" s="26">
        <f>F62*AD62</f>
        <v>0</v>
      </c>
      <c r="AM62" s="26">
        <f>F62*AE62</f>
        <v>0</v>
      </c>
      <c r="AN62" s="27" t="s">
        <v>1189</v>
      </c>
      <c r="AO62" s="27" t="s">
        <v>1203</v>
      </c>
      <c r="AP62" s="15" t="s">
        <v>1207</v>
      </c>
    </row>
    <row r="63" spans="1:42" x14ac:dyDescent="0.2">
      <c r="D63" s="28" t="s">
        <v>831</v>
      </c>
      <c r="F63" s="29">
        <v>1</v>
      </c>
    </row>
    <row r="64" spans="1:42" x14ac:dyDescent="0.2">
      <c r="A64" s="23" t="s">
        <v>29</v>
      </c>
      <c r="B64" s="23" t="s">
        <v>709</v>
      </c>
      <c r="C64" s="23" t="s">
        <v>743</v>
      </c>
      <c r="D64" s="23" t="s">
        <v>836</v>
      </c>
      <c r="E64" s="23" t="s">
        <v>1152</v>
      </c>
      <c r="F64" s="24">
        <v>1</v>
      </c>
      <c r="G64" s="24">
        <v>0</v>
      </c>
      <c r="H64" s="24">
        <f>ROUND(F64*AD64,2)</f>
        <v>0</v>
      </c>
      <c r="I64" s="24">
        <f>J64-H64</f>
        <v>0</v>
      </c>
      <c r="J64" s="24">
        <f>ROUND(F64*G64,2)</f>
        <v>0</v>
      </c>
      <c r="K64" s="24">
        <v>1.7000000000000001E-4</v>
      </c>
      <c r="L64" s="24">
        <f>F64*K64</f>
        <v>1.7000000000000001E-4</v>
      </c>
      <c r="M64" s="25" t="s">
        <v>7</v>
      </c>
      <c r="N64" s="24">
        <f>IF(M64="5",I64,0)</f>
        <v>0</v>
      </c>
      <c r="Y64" s="24">
        <f>IF(AC64=0,J64,0)</f>
        <v>0</v>
      </c>
      <c r="Z64" s="24">
        <f>IF(AC64=15,J64,0)</f>
        <v>0</v>
      </c>
      <c r="AA64" s="24">
        <f>IF(AC64=21,J64,0)</f>
        <v>0</v>
      </c>
      <c r="AC64" s="26">
        <v>21</v>
      </c>
      <c r="AD64" s="26">
        <f>G64*0.503959731543624</f>
        <v>0</v>
      </c>
      <c r="AE64" s="26">
        <f>G64*(1-0.503959731543624)</f>
        <v>0</v>
      </c>
      <c r="AL64" s="26">
        <f>F64*AD64</f>
        <v>0</v>
      </c>
      <c r="AM64" s="26">
        <f>F64*AE64</f>
        <v>0</v>
      </c>
      <c r="AN64" s="27" t="s">
        <v>1189</v>
      </c>
      <c r="AO64" s="27" t="s">
        <v>1203</v>
      </c>
      <c r="AP64" s="15" t="s">
        <v>1207</v>
      </c>
    </row>
    <row r="65" spans="1:42" x14ac:dyDescent="0.2">
      <c r="D65" s="28" t="s">
        <v>831</v>
      </c>
      <c r="F65" s="29">
        <v>1</v>
      </c>
    </row>
    <row r="66" spans="1:42" x14ac:dyDescent="0.2">
      <c r="A66" s="23" t="s">
        <v>30</v>
      </c>
      <c r="B66" s="23" t="s">
        <v>709</v>
      </c>
      <c r="C66" s="23" t="s">
        <v>744</v>
      </c>
      <c r="D66" s="23" t="s">
        <v>1220</v>
      </c>
      <c r="E66" s="23" t="s">
        <v>1151</v>
      </c>
      <c r="F66" s="24">
        <v>1</v>
      </c>
      <c r="G66" s="24">
        <v>0</v>
      </c>
      <c r="H66" s="24">
        <f>ROUND(F66*AD66,2)</f>
        <v>0</v>
      </c>
      <c r="I66" s="24">
        <f>J66-H66</f>
        <v>0</v>
      </c>
      <c r="J66" s="24">
        <f>ROUND(F66*G66,2)</f>
        <v>0</v>
      </c>
      <c r="K66" s="24">
        <v>1.2E-2</v>
      </c>
      <c r="L66" s="24">
        <f>F66*K66</f>
        <v>1.2E-2</v>
      </c>
      <c r="M66" s="25" t="s">
        <v>7</v>
      </c>
      <c r="N66" s="24">
        <f>IF(M66="5",I66,0)</f>
        <v>0</v>
      </c>
      <c r="Y66" s="24">
        <f>IF(AC66=0,J66,0)</f>
        <v>0</v>
      </c>
      <c r="Z66" s="24">
        <f>IF(AC66=15,J66,0)</f>
        <v>0</v>
      </c>
      <c r="AA66" s="24">
        <f>IF(AC66=21,J66,0)</f>
        <v>0</v>
      </c>
      <c r="AC66" s="26">
        <v>21</v>
      </c>
      <c r="AD66" s="26">
        <f>G66*1</f>
        <v>0</v>
      </c>
      <c r="AE66" s="26">
        <f>G66*(1-1)</f>
        <v>0</v>
      </c>
      <c r="AL66" s="26">
        <f>F66*AD66</f>
        <v>0</v>
      </c>
      <c r="AM66" s="26">
        <f>F66*AE66</f>
        <v>0</v>
      </c>
      <c r="AN66" s="27" t="s">
        <v>1189</v>
      </c>
      <c r="AO66" s="27" t="s">
        <v>1203</v>
      </c>
      <c r="AP66" s="15" t="s">
        <v>1207</v>
      </c>
    </row>
    <row r="67" spans="1:42" x14ac:dyDescent="0.2">
      <c r="D67" s="28" t="s">
        <v>831</v>
      </c>
      <c r="F67" s="29">
        <v>1</v>
      </c>
    </row>
    <row r="68" spans="1:42" x14ac:dyDescent="0.2">
      <c r="A68" s="23" t="s">
        <v>31</v>
      </c>
      <c r="B68" s="23" t="s">
        <v>709</v>
      </c>
      <c r="C68" s="23" t="s">
        <v>745</v>
      </c>
      <c r="D68" s="23" t="s">
        <v>1221</v>
      </c>
      <c r="E68" s="23" t="s">
        <v>1151</v>
      </c>
      <c r="F68" s="24">
        <v>1</v>
      </c>
      <c r="G68" s="24">
        <v>0</v>
      </c>
      <c r="H68" s="24">
        <f>ROUND(F68*AD68,2)</f>
        <v>0</v>
      </c>
      <c r="I68" s="24">
        <f>J68-H68</f>
        <v>0</v>
      </c>
      <c r="J68" s="24">
        <f>ROUND(F68*G68,2)</f>
        <v>0</v>
      </c>
      <c r="K68" s="24">
        <v>7.0000000000000001E-3</v>
      </c>
      <c r="L68" s="24">
        <f>F68*K68</f>
        <v>7.0000000000000001E-3</v>
      </c>
      <c r="M68" s="25" t="s">
        <v>7</v>
      </c>
      <c r="N68" s="24">
        <f>IF(M68="5",I68,0)</f>
        <v>0</v>
      </c>
      <c r="Y68" s="24">
        <f>IF(AC68=0,J68,0)</f>
        <v>0</v>
      </c>
      <c r="Z68" s="24">
        <f>IF(AC68=15,J68,0)</f>
        <v>0</v>
      </c>
      <c r="AA68" s="24">
        <f>IF(AC68=21,J68,0)</f>
        <v>0</v>
      </c>
      <c r="AC68" s="26">
        <v>21</v>
      </c>
      <c r="AD68" s="26">
        <f>G68*1</f>
        <v>0</v>
      </c>
      <c r="AE68" s="26">
        <f>G68*(1-1)</f>
        <v>0</v>
      </c>
      <c r="AL68" s="26">
        <f>F68*AD68</f>
        <v>0</v>
      </c>
      <c r="AM68" s="26">
        <f>F68*AE68</f>
        <v>0</v>
      </c>
      <c r="AN68" s="27" t="s">
        <v>1189</v>
      </c>
      <c r="AO68" s="27" t="s">
        <v>1203</v>
      </c>
      <c r="AP68" s="15" t="s">
        <v>1207</v>
      </c>
    </row>
    <row r="69" spans="1:42" x14ac:dyDescent="0.2">
      <c r="D69" s="28" t="s">
        <v>831</v>
      </c>
      <c r="F69" s="29">
        <v>1</v>
      </c>
    </row>
    <row r="70" spans="1:42" x14ac:dyDescent="0.2">
      <c r="A70" s="23" t="s">
        <v>32</v>
      </c>
      <c r="B70" s="23" t="s">
        <v>709</v>
      </c>
      <c r="C70" s="23" t="s">
        <v>746</v>
      </c>
      <c r="D70" s="23" t="s">
        <v>1242</v>
      </c>
      <c r="E70" s="23" t="s">
        <v>1151</v>
      </c>
      <c r="F70" s="24">
        <v>1</v>
      </c>
      <c r="G70" s="24">
        <v>0</v>
      </c>
      <c r="H70" s="24">
        <f>ROUND(F70*AD70,2)</f>
        <v>0</v>
      </c>
      <c r="I70" s="24">
        <f>J70-H70</f>
        <v>0</v>
      </c>
      <c r="J70" s="24">
        <f>ROUND(F70*G70,2)</f>
        <v>0</v>
      </c>
      <c r="K70" s="24">
        <v>2.7999999999999998E-4</v>
      </c>
      <c r="L70" s="24">
        <f>F70*K70</f>
        <v>2.7999999999999998E-4</v>
      </c>
      <c r="M70" s="25" t="s">
        <v>7</v>
      </c>
      <c r="N70" s="24">
        <f>IF(M70="5",I70,0)</f>
        <v>0</v>
      </c>
      <c r="Y70" s="24">
        <f>IF(AC70=0,J70,0)</f>
        <v>0</v>
      </c>
      <c r="Z70" s="24">
        <f>IF(AC70=15,J70,0)</f>
        <v>0</v>
      </c>
      <c r="AA70" s="24">
        <f>IF(AC70=21,J70,0)</f>
        <v>0</v>
      </c>
      <c r="AC70" s="26">
        <v>21</v>
      </c>
      <c r="AD70" s="26">
        <f>G70*1</f>
        <v>0</v>
      </c>
      <c r="AE70" s="26">
        <f>G70*(1-1)</f>
        <v>0</v>
      </c>
      <c r="AL70" s="26">
        <f>F70*AD70</f>
        <v>0</v>
      </c>
      <c r="AM70" s="26">
        <f>F70*AE70</f>
        <v>0</v>
      </c>
      <c r="AN70" s="27" t="s">
        <v>1189</v>
      </c>
      <c r="AO70" s="27" t="s">
        <v>1203</v>
      </c>
      <c r="AP70" s="15" t="s">
        <v>1207</v>
      </c>
    </row>
    <row r="71" spans="1:42" x14ac:dyDescent="0.2">
      <c r="D71" s="28" t="s">
        <v>831</v>
      </c>
      <c r="F71" s="29">
        <v>1</v>
      </c>
    </row>
    <row r="72" spans="1:42" x14ac:dyDescent="0.2">
      <c r="A72" s="23" t="s">
        <v>33</v>
      </c>
      <c r="B72" s="23" t="s">
        <v>709</v>
      </c>
      <c r="C72" s="23" t="s">
        <v>747</v>
      </c>
      <c r="D72" s="23" t="s">
        <v>1243</v>
      </c>
      <c r="E72" s="23" t="s">
        <v>1151</v>
      </c>
      <c r="F72" s="24">
        <v>1</v>
      </c>
      <c r="G72" s="24">
        <v>0</v>
      </c>
      <c r="H72" s="24">
        <f>ROUND(F72*AD72,2)</f>
        <v>0</v>
      </c>
      <c r="I72" s="24">
        <f>J72-H72</f>
        <v>0</v>
      </c>
      <c r="J72" s="24">
        <f>ROUND(F72*G72,2)</f>
        <v>0</v>
      </c>
      <c r="K72" s="24">
        <v>1.1000000000000001E-3</v>
      </c>
      <c r="L72" s="24">
        <f>F72*K72</f>
        <v>1.1000000000000001E-3</v>
      </c>
      <c r="M72" s="25" t="s">
        <v>7</v>
      </c>
      <c r="N72" s="24">
        <f>IF(M72="5",I72,0)</f>
        <v>0</v>
      </c>
      <c r="Y72" s="24">
        <f>IF(AC72=0,J72,0)</f>
        <v>0</v>
      </c>
      <c r="Z72" s="24">
        <f>IF(AC72=15,J72,0)</f>
        <v>0</v>
      </c>
      <c r="AA72" s="24">
        <f>IF(AC72=21,J72,0)</f>
        <v>0</v>
      </c>
      <c r="AC72" s="26">
        <v>21</v>
      </c>
      <c r="AD72" s="26">
        <f>G72*1</f>
        <v>0</v>
      </c>
      <c r="AE72" s="26">
        <f>G72*(1-1)</f>
        <v>0</v>
      </c>
      <c r="AL72" s="26">
        <f>F72*AD72</f>
        <v>0</v>
      </c>
      <c r="AM72" s="26">
        <f>F72*AE72</f>
        <v>0</v>
      </c>
      <c r="AN72" s="27" t="s">
        <v>1189</v>
      </c>
      <c r="AO72" s="27" t="s">
        <v>1203</v>
      </c>
      <c r="AP72" s="15" t="s">
        <v>1207</v>
      </c>
    </row>
    <row r="73" spans="1:42" x14ac:dyDescent="0.2">
      <c r="D73" s="28" t="s">
        <v>831</v>
      </c>
      <c r="F73" s="29">
        <v>1</v>
      </c>
    </row>
    <row r="74" spans="1:42" x14ac:dyDescent="0.2">
      <c r="A74" s="23" t="s">
        <v>34</v>
      </c>
      <c r="B74" s="23" t="s">
        <v>709</v>
      </c>
      <c r="C74" s="23" t="s">
        <v>748</v>
      </c>
      <c r="D74" s="23" t="s">
        <v>1244</v>
      </c>
      <c r="E74" s="23" t="s">
        <v>1151</v>
      </c>
      <c r="F74" s="24">
        <v>1</v>
      </c>
      <c r="G74" s="24">
        <v>0</v>
      </c>
      <c r="H74" s="24">
        <f>ROUND(F74*AD74,2)</f>
        <v>0</v>
      </c>
      <c r="I74" s="24">
        <f>J74-H74</f>
        <v>0</v>
      </c>
      <c r="J74" s="24">
        <f>ROUND(F74*G74,2)</f>
        <v>0</v>
      </c>
      <c r="K74" s="24">
        <v>1.2999999999999999E-4</v>
      </c>
      <c r="L74" s="24">
        <f>F74*K74</f>
        <v>1.2999999999999999E-4</v>
      </c>
      <c r="M74" s="25" t="s">
        <v>7</v>
      </c>
      <c r="N74" s="24">
        <f>IF(M74="5",I74,0)</f>
        <v>0</v>
      </c>
      <c r="Y74" s="24">
        <f>IF(AC74=0,J74,0)</f>
        <v>0</v>
      </c>
      <c r="Z74" s="24">
        <f>IF(AC74=15,J74,0)</f>
        <v>0</v>
      </c>
      <c r="AA74" s="24">
        <f>IF(AC74=21,J74,0)</f>
        <v>0</v>
      </c>
      <c r="AC74" s="26">
        <v>21</v>
      </c>
      <c r="AD74" s="26">
        <f>G74*0.234411764705882</f>
        <v>0</v>
      </c>
      <c r="AE74" s="26">
        <f>G74*(1-0.234411764705882)</f>
        <v>0</v>
      </c>
      <c r="AL74" s="26">
        <f>F74*AD74</f>
        <v>0</v>
      </c>
      <c r="AM74" s="26">
        <f>F74*AE74</f>
        <v>0</v>
      </c>
      <c r="AN74" s="27" t="s">
        <v>1189</v>
      </c>
      <c r="AO74" s="27" t="s">
        <v>1203</v>
      </c>
      <c r="AP74" s="15" t="s">
        <v>1207</v>
      </c>
    </row>
    <row r="75" spans="1:42" x14ac:dyDescent="0.2">
      <c r="D75" s="28" t="s">
        <v>831</v>
      </c>
      <c r="F75" s="29">
        <v>1</v>
      </c>
    </row>
    <row r="76" spans="1:42" x14ac:dyDescent="0.2">
      <c r="A76" s="23" t="s">
        <v>35</v>
      </c>
      <c r="B76" s="23" t="s">
        <v>709</v>
      </c>
      <c r="C76" s="23" t="s">
        <v>749</v>
      </c>
      <c r="D76" s="23" t="s">
        <v>1245</v>
      </c>
      <c r="E76" s="23" t="s">
        <v>1151</v>
      </c>
      <c r="F76" s="24">
        <v>1</v>
      </c>
      <c r="G76" s="24">
        <v>0</v>
      </c>
      <c r="H76" s="24">
        <f>ROUND(F76*AD76,2)</f>
        <v>0</v>
      </c>
      <c r="I76" s="24">
        <f>J76-H76</f>
        <v>0</v>
      </c>
      <c r="J76" s="24">
        <f>ROUND(F76*G76,2)</f>
        <v>0</v>
      </c>
      <c r="K76" s="24">
        <v>6.9999999999999999E-4</v>
      </c>
      <c r="L76" s="24">
        <f>F76*K76</f>
        <v>6.9999999999999999E-4</v>
      </c>
      <c r="M76" s="25" t="s">
        <v>7</v>
      </c>
      <c r="N76" s="24">
        <f>IF(M76="5",I76,0)</f>
        <v>0</v>
      </c>
      <c r="Y76" s="24">
        <f>IF(AC76=0,J76,0)</f>
        <v>0</v>
      </c>
      <c r="Z76" s="24">
        <f>IF(AC76=15,J76,0)</f>
        <v>0</v>
      </c>
      <c r="AA76" s="24">
        <f>IF(AC76=21,J76,0)</f>
        <v>0</v>
      </c>
      <c r="AC76" s="26">
        <v>21</v>
      </c>
      <c r="AD76" s="26">
        <f>G76*1</f>
        <v>0</v>
      </c>
      <c r="AE76" s="26">
        <f>G76*(1-1)</f>
        <v>0</v>
      </c>
      <c r="AL76" s="26">
        <f>F76*AD76</f>
        <v>0</v>
      </c>
      <c r="AM76" s="26">
        <f>F76*AE76</f>
        <v>0</v>
      </c>
      <c r="AN76" s="27" t="s">
        <v>1189</v>
      </c>
      <c r="AO76" s="27" t="s">
        <v>1203</v>
      </c>
      <c r="AP76" s="15" t="s">
        <v>1207</v>
      </c>
    </row>
    <row r="77" spans="1:42" x14ac:dyDescent="0.2">
      <c r="D77" s="28" t="s">
        <v>831</v>
      </c>
      <c r="F77" s="29">
        <v>1</v>
      </c>
    </row>
    <row r="78" spans="1:42" x14ac:dyDescent="0.2">
      <c r="A78" s="23" t="s">
        <v>36</v>
      </c>
      <c r="B78" s="23" t="s">
        <v>709</v>
      </c>
      <c r="C78" s="23" t="s">
        <v>750</v>
      </c>
      <c r="D78" s="23" t="s">
        <v>838</v>
      </c>
      <c r="E78" s="23" t="s">
        <v>1149</v>
      </c>
      <c r="F78" s="24">
        <v>0.06</v>
      </c>
      <c r="G78" s="24">
        <v>0</v>
      </c>
      <c r="H78" s="24">
        <f>ROUND(F78*AD78,2)</f>
        <v>0</v>
      </c>
      <c r="I78" s="24">
        <f>J78-H78</f>
        <v>0</v>
      </c>
      <c r="J78" s="24">
        <f>ROUND(F78*G78,2)</f>
        <v>0</v>
      </c>
      <c r="K78" s="24">
        <v>0</v>
      </c>
      <c r="L78" s="24">
        <f>F78*K78</f>
        <v>0</v>
      </c>
      <c r="M78" s="25" t="s">
        <v>11</v>
      </c>
      <c r="N78" s="24">
        <f>IF(M78="5",I78,0)</f>
        <v>0</v>
      </c>
      <c r="Y78" s="24">
        <f>IF(AC78=0,J78,0)</f>
        <v>0</v>
      </c>
      <c r="Z78" s="24">
        <f>IF(AC78=15,J78,0)</f>
        <v>0</v>
      </c>
      <c r="AA78" s="24">
        <f>IF(AC78=21,J78,0)</f>
        <v>0</v>
      </c>
      <c r="AC78" s="26">
        <v>21</v>
      </c>
      <c r="AD78" s="26">
        <f>G78*0</f>
        <v>0</v>
      </c>
      <c r="AE78" s="26">
        <f>G78*(1-0)</f>
        <v>0</v>
      </c>
      <c r="AL78" s="26">
        <f>F78*AD78</f>
        <v>0</v>
      </c>
      <c r="AM78" s="26">
        <f>F78*AE78</f>
        <v>0</v>
      </c>
      <c r="AN78" s="27" t="s">
        <v>1189</v>
      </c>
      <c r="AO78" s="27" t="s">
        <v>1203</v>
      </c>
      <c r="AP78" s="15" t="s">
        <v>1207</v>
      </c>
    </row>
    <row r="79" spans="1:42" x14ac:dyDescent="0.2">
      <c r="D79" s="28" t="s">
        <v>839</v>
      </c>
      <c r="F79" s="29">
        <v>0.06</v>
      </c>
    </row>
    <row r="80" spans="1:42" x14ac:dyDescent="0.2">
      <c r="A80" s="20"/>
      <c r="B80" s="21" t="s">
        <v>709</v>
      </c>
      <c r="C80" s="21" t="s">
        <v>704</v>
      </c>
      <c r="D80" s="57" t="s">
        <v>841</v>
      </c>
      <c r="E80" s="58"/>
      <c r="F80" s="58"/>
      <c r="G80" s="58"/>
      <c r="H80" s="22">
        <f>SUM(H81:H87)</f>
        <v>0</v>
      </c>
      <c r="I80" s="22">
        <f>SUM(I81:I87)</f>
        <v>0</v>
      </c>
      <c r="J80" s="22">
        <f>H80+I80</f>
        <v>0</v>
      </c>
      <c r="K80" s="15"/>
      <c r="L80" s="22">
        <f>SUM(L81:L87)</f>
        <v>8.195920000000001E-2</v>
      </c>
      <c r="O80" s="22">
        <f>IF(P80="PR",J80,SUM(N81:N87))</f>
        <v>0</v>
      </c>
      <c r="P80" s="15" t="s">
        <v>1174</v>
      </c>
      <c r="Q80" s="22">
        <f>IF(P80="HS",H80,0)</f>
        <v>0</v>
      </c>
      <c r="R80" s="22">
        <f>IF(P80="HS",I80-O80,0)</f>
        <v>0</v>
      </c>
      <c r="S80" s="22">
        <f>IF(P80="PS",H80,0)</f>
        <v>0</v>
      </c>
      <c r="T80" s="22">
        <f>IF(P80="PS",I80-O80,0)</f>
        <v>0</v>
      </c>
      <c r="U80" s="22">
        <f>IF(P80="MP",H80,0)</f>
        <v>0</v>
      </c>
      <c r="V80" s="22">
        <f>IF(P80="MP",I80-O80,0)</f>
        <v>0</v>
      </c>
      <c r="W80" s="22">
        <f>IF(P80="OM",H80,0)</f>
        <v>0</v>
      </c>
      <c r="X80" s="15" t="s">
        <v>709</v>
      </c>
      <c r="AH80" s="22">
        <f>SUM(Y81:Y87)</f>
        <v>0</v>
      </c>
      <c r="AI80" s="22">
        <f>SUM(Z81:Z87)</f>
        <v>0</v>
      </c>
      <c r="AJ80" s="22">
        <f>SUM(AA81:AA87)</f>
        <v>0</v>
      </c>
    </row>
    <row r="81" spans="1:42" x14ac:dyDescent="0.2">
      <c r="A81" s="23" t="s">
        <v>39</v>
      </c>
      <c r="B81" s="23" t="s">
        <v>709</v>
      </c>
      <c r="C81" s="23" t="s">
        <v>751</v>
      </c>
      <c r="D81" s="23" t="s">
        <v>1229</v>
      </c>
      <c r="E81" s="23" t="s">
        <v>1146</v>
      </c>
      <c r="F81" s="24">
        <v>3.88</v>
      </c>
      <c r="G81" s="24">
        <v>0</v>
      </c>
      <c r="H81" s="24">
        <f>ROUND(F81*AD81,2)</f>
        <v>0</v>
      </c>
      <c r="I81" s="24">
        <f>J81-H81</f>
        <v>0</v>
      </c>
      <c r="J81" s="24">
        <f>ROUND(F81*G81,2)</f>
        <v>0</v>
      </c>
      <c r="K81" s="24">
        <v>3.5400000000000002E-3</v>
      </c>
      <c r="L81" s="24">
        <f>F81*K81</f>
        <v>1.3735199999999999E-2</v>
      </c>
      <c r="M81" s="25" t="s">
        <v>7</v>
      </c>
      <c r="N81" s="24">
        <f>IF(M81="5",I81,0)</f>
        <v>0</v>
      </c>
      <c r="Y81" s="24">
        <f>IF(AC81=0,J81,0)</f>
        <v>0</v>
      </c>
      <c r="Z81" s="24">
        <f>IF(AC81=15,J81,0)</f>
        <v>0</v>
      </c>
      <c r="AA81" s="24">
        <f>IF(AC81=21,J81,0)</f>
        <v>0</v>
      </c>
      <c r="AC81" s="26">
        <v>21</v>
      </c>
      <c r="AD81" s="26">
        <f>G81*0.372054263565891</f>
        <v>0</v>
      </c>
      <c r="AE81" s="26">
        <f>G81*(1-0.372054263565891)</f>
        <v>0</v>
      </c>
      <c r="AL81" s="26">
        <f>F81*AD81</f>
        <v>0</v>
      </c>
      <c r="AM81" s="26">
        <f>F81*AE81</f>
        <v>0</v>
      </c>
      <c r="AN81" s="27" t="s">
        <v>1190</v>
      </c>
      <c r="AO81" s="27" t="s">
        <v>1204</v>
      </c>
      <c r="AP81" s="15" t="s">
        <v>1207</v>
      </c>
    </row>
    <row r="82" spans="1:42" x14ac:dyDescent="0.2">
      <c r="D82" s="28" t="s">
        <v>842</v>
      </c>
      <c r="F82" s="29">
        <v>3.88</v>
      </c>
    </row>
    <row r="83" spans="1:42" x14ac:dyDescent="0.2">
      <c r="A83" s="23" t="s">
        <v>40</v>
      </c>
      <c r="B83" s="23" t="s">
        <v>709</v>
      </c>
      <c r="C83" s="23" t="s">
        <v>752</v>
      </c>
      <c r="D83" s="23" t="s">
        <v>843</v>
      </c>
      <c r="E83" s="23" t="s">
        <v>1146</v>
      </c>
      <c r="F83" s="24">
        <v>3.88</v>
      </c>
      <c r="G83" s="24">
        <v>0</v>
      </c>
      <c r="H83" s="24">
        <f>ROUND(F83*AD83,2)</f>
        <v>0</v>
      </c>
      <c r="I83" s="24">
        <f>J83-H83</f>
        <v>0</v>
      </c>
      <c r="J83" s="24">
        <f>ROUND(F83*G83,2)</f>
        <v>0</v>
      </c>
      <c r="K83" s="24">
        <v>8.0000000000000004E-4</v>
      </c>
      <c r="L83" s="24">
        <f>F83*K83</f>
        <v>3.104E-3</v>
      </c>
      <c r="M83" s="25" t="s">
        <v>7</v>
      </c>
      <c r="N83" s="24">
        <f>IF(M83="5",I83,0)</f>
        <v>0</v>
      </c>
      <c r="Y83" s="24">
        <f>IF(AC83=0,J83,0)</f>
        <v>0</v>
      </c>
      <c r="Z83" s="24">
        <f>IF(AC83=15,J83,0)</f>
        <v>0</v>
      </c>
      <c r="AA83" s="24">
        <f>IF(AC83=21,J83,0)</f>
        <v>0</v>
      </c>
      <c r="AC83" s="26">
        <v>21</v>
      </c>
      <c r="AD83" s="26">
        <f>G83*1</f>
        <v>0</v>
      </c>
      <c r="AE83" s="26">
        <f>G83*(1-1)</f>
        <v>0</v>
      </c>
      <c r="AL83" s="26">
        <f>F83*AD83</f>
        <v>0</v>
      </c>
      <c r="AM83" s="26">
        <f>F83*AE83</f>
        <v>0</v>
      </c>
      <c r="AN83" s="27" t="s">
        <v>1190</v>
      </c>
      <c r="AO83" s="27" t="s">
        <v>1204</v>
      </c>
      <c r="AP83" s="15" t="s">
        <v>1207</v>
      </c>
    </row>
    <row r="84" spans="1:42" x14ac:dyDescent="0.2">
      <c r="D84" s="28" t="s">
        <v>819</v>
      </c>
      <c r="F84" s="29">
        <v>3.88</v>
      </c>
    </row>
    <row r="85" spans="1:42" x14ac:dyDescent="0.2">
      <c r="A85" s="31" t="s">
        <v>41</v>
      </c>
      <c r="B85" s="31" t="s">
        <v>709</v>
      </c>
      <c r="C85" s="31" t="s">
        <v>753</v>
      </c>
      <c r="D85" s="31" t="s">
        <v>1230</v>
      </c>
      <c r="E85" s="31" t="s">
        <v>1146</v>
      </c>
      <c r="F85" s="32">
        <v>4.07</v>
      </c>
      <c r="G85" s="32">
        <v>0</v>
      </c>
      <c r="H85" s="32">
        <f>ROUND(F85*AD85,2)</f>
        <v>0</v>
      </c>
      <c r="I85" s="32">
        <f>J85-H85</f>
        <v>0</v>
      </c>
      <c r="J85" s="32">
        <f>ROUND(F85*G85,2)</f>
        <v>0</v>
      </c>
      <c r="K85" s="32">
        <v>1.6E-2</v>
      </c>
      <c r="L85" s="32">
        <f>F85*K85</f>
        <v>6.5120000000000011E-2</v>
      </c>
      <c r="M85" s="33" t="s">
        <v>1170</v>
      </c>
      <c r="N85" s="32">
        <f>IF(M85="5",I85,0)</f>
        <v>0</v>
      </c>
      <c r="Y85" s="32">
        <f>IF(AC85=0,J85,0)</f>
        <v>0</v>
      </c>
      <c r="Z85" s="32">
        <f>IF(AC85=15,J85,0)</f>
        <v>0</v>
      </c>
      <c r="AA85" s="32">
        <f>IF(AC85=21,J85,0)</f>
        <v>0</v>
      </c>
      <c r="AC85" s="26">
        <v>21</v>
      </c>
      <c r="AD85" s="26">
        <f>G85*1</f>
        <v>0</v>
      </c>
      <c r="AE85" s="26">
        <f>G85*(1-1)</f>
        <v>0</v>
      </c>
      <c r="AL85" s="26">
        <f>F85*AD85</f>
        <v>0</v>
      </c>
      <c r="AM85" s="26">
        <f>F85*AE85</f>
        <v>0</v>
      </c>
      <c r="AN85" s="27" t="s">
        <v>1190</v>
      </c>
      <c r="AO85" s="27" t="s">
        <v>1204</v>
      </c>
      <c r="AP85" s="15" t="s">
        <v>1207</v>
      </c>
    </row>
    <row r="86" spans="1:42" x14ac:dyDescent="0.2">
      <c r="D86" s="28" t="s">
        <v>844</v>
      </c>
      <c r="F86" s="29">
        <v>4.07</v>
      </c>
    </row>
    <row r="87" spans="1:42" x14ac:dyDescent="0.2">
      <c r="A87" s="23" t="s">
        <v>42</v>
      </c>
      <c r="B87" s="23" t="s">
        <v>709</v>
      </c>
      <c r="C87" s="23" t="s">
        <v>754</v>
      </c>
      <c r="D87" s="23" t="s">
        <v>845</v>
      </c>
      <c r="E87" s="23" t="s">
        <v>1149</v>
      </c>
      <c r="F87" s="24">
        <v>0.08</v>
      </c>
      <c r="G87" s="24">
        <v>0</v>
      </c>
      <c r="H87" s="24">
        <f>ROUND(F87*AD87,2)</f>
        <v>0</v>
      </c>
      <c r="I87" s="24">
        <f>J87-H87</f>
        <v>0</v>
      </c>
      <c r="J87" s="24">
        <f>ROUND(F87*G87,2)</f>
        <v>0</v>
      </c>
      <c r="K87" s="24">
        <v>0</v>
      </c>
      <c r="L87" s="24">
        <f>F87*K87</f>
        <v>0</v>
      </c>
      <c r="M87" s="25" t="s">
        <v>11</v>
      </c>
      <c r="N87" s="24">
        <f>IF(M87="5",I87,0)</f>
        <v>0</v>
      </c>
      <c r="Y87" s="24">
        <f>IF(AC87=0,J87,0)</f>
        <v>0</v>
      </c>
      <c r="Z87" s="24">
        <f>IF(AC87=15,J87,0)</f>
        <v>0</v>
      </c>
      <c r="AA87" s="24">
        <f>IF(AC87=21,J87,0)</f>
        <v>0</v>
      </c>
      <c r="AC87" s="26">
        <v>21</v>
      </c>
      <c r="AD87" s="26">
        <f>G87*0</f>
        <v>0</v>
      </c>
      <c r="AE87" s="26">
        <f>G87*(1-0)</f>
        <v>0</v>
      </c>
      <c r="AL87" s="26">
        <f>F87*AD87</f>
        <v>0</v>
      </c>
      <c r="AM87" s="26">
        <f>F87*AE87</f>
        <v>0</v>
      </c>
      <c r="AN87" s="27" t="s">
        <v>1190</v>
      </c>
      <c r="AO87" s="27" t="s">
        <v>1204</v>
      </c>
      <c r="AP87" s="15" t="s">
        <v>1207</v>
      </c>
    </row>
    <row r="88" spans="1:42" x14ac:dyDescent="0.2">
      <c r="D88" s="28" t="s">
        <v>846</v>
      </c>
      <c r="F88" s="29">
        <v>0.08</v>
      </c>
    </row>
    <row r="89" spans="1:42" x14ac:dyDescent="0.2">
      <c r="A89" s="20"/>
      <c r="B89" s="21" t="s">
        <v>709</v>
      </c>
      <c r="C89" s="21" t="s">
        <v>705</v>
      </c>
      <c r="D89" s="57" t="s">
        <v>847</v>
      </c>
      <c r="E89" s="58"/>
      <c r="F89" s="58"/>
      <c r="G89" s="58"/>
      <c r="H89" s="22">
        <f>SUM(H90:H112)</f>
        <v>0</v>
      </c>
      <c r="I89" s="22">
        <f>SUM(I90:I112)</f>
        <v>0</v>
      </c>
      <c r="J89" s="22">
        <f>H89+I89</f>
        <v>0</v>
      </c>
      <c r="K89" s="15"/>
      <c r="L89" s="22">
        <f>SUM(L90:L112)</f>
        <v>0.4027888</v>
      </c>
      <c r="O89" s="22">
        <f>IF(P89="PR",J89,SUM(N90:N112))</f>
        <v>0</v>
      </c>
      <c r="P89" s="15" t="s">
        <v>1174</v>
      </c>
      <c r="Q89" s="22">
        <f>IF(P89="HS",H89,0)</f>
        <v>0</v>
      </c>
      <c r="R89" s="22">
        <f>IF(P89="HS",I89-O89,0)</f>
        <v>0</v>
      </c>
      <c r="S89" s="22">
        <f>IF(P89="PS",H89,0)</f>
        <v>0</v>
      </c>
      <c r="T89" s="22">
        <f>IF(P89="PS",I89-O89,0)</f>
        <v>0</v>
      </c>
      <c r="U89" s="22">
        <f>IF(P89="MP",H89,0)</f>
        <v>0</v>
      </c>
      <c r="V89" s="22">
        <f>IF(P89="MP",I89-O89,0)</f>
        <v>0</v>
      </c>
      <c r="W89" s="22">
        <f>IF(P89="OM",H89,0)</f>
        <v>0</v>
      </c>
      <c r="X89" s="15" t="s">
        <v>709</v>
      </c>
      <c r="AH89" s="22">
        <f>SUM(Y90:Y112)</f>
        <v>0</v>
      </c>
      <c r="AI89" s="22">
        <f>SUM(Z90:Z112)</f>
        <v>0</v>
      </c>
      <c r="AJ89" s="22">
        <f>SUM(AA90:AA112)</f>
        <v>0</v>
      </c>
    </row>
    <row r="90" spans="1:42" x14ac:dyDescent="0.2">
      <c r="A90" s="23" t="s">
        <v>43</v>
      </c>
      <c r="B90" s="23" t="s">
        <v>709</v>
      </c>
      <c r="C90" s="23" t="s">
        <v>755</v>
      </c>
      <c r="D90" s="23" t="s">
        <v>848</v>
      </c>
      <c r="E90" s="23" t="s">
        <v>1146</v>
      </c>
      <c r="F90" s="24">
        <v>19.239999999999998</v>
      </c>
      <c r="G90" s="24">
        <v>0</v>
      </c>
      <c r="H90" s="24">
        <f>ROUND(F90*AD90,2)</f>
        <v>0</v>
      </c>
      <c r="I90" s="24">
        <f>J90-H90</f>
        <v>0</v>
      </c>
      <c r="J90" s="24">
        <f>ROUND(F90*G90,2)</f>
        <v>0</v>
      </c>
      <c r="K90" s="24">
        <v>0</v>
      </c>
      <c r="L90" s="24">
        <f>F90*K90</f>
        <v>0</v>
      </c>
      <c r="M90" s="25" t="s">
        <v>7</v>
      </c>
      <c r="N90" s="24">
        <f>IF(M90="5",I90,0)</f>
        <v>0</v>
      </c>
      <c r="Y90" s="24">
        <f>IF(AC90=0,J90,0)</f>
        <v>0</v>
      </c>
      <c r="Z90" s="24">
        <f>IF(AC90=15,J90,0)</f>
        <v>0</v>
      </c>
      <c r="AA90" s="24">
        <f>IF(AC90=21,J90,0)</f>
        <v>0</v>
      </c>
      <c r="AC90" s="26">
        <v>21</v>
      </c>
      <c r="AD90" s="26">
        <f>G90*0.334494773519164</f>
        <v>0</v>
      </c>
      <c r="AE90" s="26">
        <f>G90*(1-0.334494773519164)</f>
        <v>0</v>
      </c>
      <c r="AL90" s="26">
        <f>F90*AD90</f>
        <v>0</v>
      </c>
      <c r="AM90" s="26">
        <f>F90*AE90</f>
        <v>0</v>
      </c>
      <c r="AN90" s="27" t="s">
        <v>1191</v>
      </c>
      <c r="AO90" s="27" t="s">
        <v>1205</v>
      </c>
      <c r="AP90" s="15" t="s">
        <v>1207</v>
      </c>
    </row>
    <row r="91" spans="1:42" x14ac:dyDescent="0.2">
      <c r="D91" s="28" t="s">
        <v>849</v>
      </c>
      <c r="F91" s="29">
        <v>9.61</v>
      </c>
    </row>
    <row r="92" spans="1:42" x14ac:dyDescent="0.2">
      <c r="D92" s="28" t="s">
        <v>850</v>
      </c>
      <c r="F92" s="29">
        <v>7.43</v>
      </c>
    </row>
    <row r="93" spans="1:42" x14ac:dyDescent="0.2">
      <c r="D93" s="28" t="s">
        <v>851</v>
      </c>
      <c r="F93" s="29">
        <v>2.2000000000000002</v>
      </c>
    </row>
    <row r="94" spans="1:42" x14ac:dyDescent="0.2">
      <c r="A94" s="23" t="s">
        <v>44</v>
      </c>
      <c r="B94" s="23" t="s">
        <v>709</v>
      </c>
      <c r="C94" s="23" t="s">
        <v>756</v>
      </c>
      <c r="D94" s="23" t="s">
        <v>1246</v>
      </c>
      <c r="E94" s="23" t="s">
        <v>1146</v>
      </c>
      <c r="F94" s="24">
        <v>19.239999999999998</v>
      </c>
      <c r="G94" s="24">
        <v>0</v>
      </c>
      <c r="H94" s="24">
        <f>ROUND(F94*AD94,2)</f>
        <v>0</v>
      </c>
      <c r="I94" s="24">
        <f>J94-H94</f>
        <v>0</v>
      </c>
      <c r="J94" s="24">
        <f>ROUND(F94*G94,2)</f>
        <v>0</v>
      </c>
      <c r="K94" s="24">
        <v>1.1E-4</v>
      </c>
      <c r="L94" s="24">
        <f>F94*K94</f>
        <v>2.1164000000000001E-3</v>
      </c>
      <c r="M94" s="25" t="s">
        <v>7</v>
      </c>
      <c r="N94" s="24">
        <f>IF(M94="5",I94,0)</f>
        <v>0</v>
      </c>
      <c r="Y94" s="24">
        <f>IF(AC94=0,J94,0)</f>
        <v>0</v>
      </c>
      <c r="Z94" s="24">
        <f>IF(AC94=15,J94,0)</f>
        <v>0</v>
      </c>
      <c r="AA94" s="24">
        <f>IF(AC94=21,J94,0)</f>
        <v>0</v>
      </c>
      <c r="AC94" s="26">
        <v>21</v>
      </c>
      <c r="AD94" s="26">
        <f>G94*0.75</f>
        <v>0</v>
      </c>
      <c r="AE94" s="26">
        <f>G94*(1-0.75)</f>
        <v>0</v>
      </c>
      <c r="AL94" s="26">
        <f>F94*AD94</f>
        <v>0</v>
      </c>
      <c r="AM94" s="26">
        <f>F94*AE94</f>
        <v>0</v>
      </c>
      <c r="AN94" s="27" t="s">
        <v>1191</v>
      </c>
      <c r="AO94" s="27" t="s">
        <v>1205</v>
      </c>
      <c r="AP94" s="15" t="s">
        <v>1207</v>
      </c>
    </row>
    <row r="95" spans="1:42" x14ac:dyDescent="0.2">
      <c r="D95" s="28" t="s">
        <v>853</v>
      </c>
      <c r="F95" s="29">
        <v>19.239999999999998</v>
      </c>
    </row>
    <row r="96" spans="1:42" x14ac:dyDescent="0.2">
      <c r="A96" s="23" t="s">
        <v>45</v>
      </c>
      <c r="B96" s="23" t="s">
        <v>709</v>
      </c>
      <c r="C96" s="23" t="s">
        <v>757</v>
      </c>
      <c r="D96" s="23" t="s">
        <v>1247</v>
      </c>
      <c r="E96" s="23" t="s">
        <v>1146</v>
      </c>
      <c r="F96" s="24">
        <v>19.239999999999998</v>
      </c>
      <c r="G96" s="24">
        <v>0</v>
      </c>
      <c r="H96" s="24">
        <f>ROUND(F96*AD96,2)</f>
        <v>0</v>
      </c>
      <c r="I96" s="24">
        <f>J96-H96</f>
        <v>0</v>
      </c>
      <c r="J96" s="24">
        <f>ROUND(F96*G96,2)</f>
        <v>0</v>
      </c>
      <c r="K96" s="24">
        <v>3.5000000000000001E-3</v>
      </c>
      <c r="L96" s="24">
        <f>F96*K96</f>
        <v>6.7339999999999997E-2</v>
      </c>
      <c r="M96" s="25" t="s">
        <v>7</v>
      </c>
      <c r="N96" s="24">
        <f>IF(M96="5",I96,0)</f>
        <v>0</v>
      </c>
      <c r="Y96" s="24">
        <f>IF(AC96=0,J96,0)</f>
        <v>0</v>
      </c>
      <c r="Z96" s="24">
        <f>IF(AC96=15,J96,0)</f>
        <v>0</v>
      </c>
      <c r="AA96" s="24">
        <f>IF(AC96=21,J96,0)</f>
        <v>0</v>
      </c>
      <c r="AC96" s="26">
        <v>21</v>
      </c>
      <c r="AD96" s="26">
        <f>G96*0.315275310834813</f>
        <v>0</v>
      </c>
      <c r="AE96" s="26">
        <f>G96*(1-0.315275310834813)</f>
        <v>0</v>
      </c>
      <c r="AL96" s="26">
        <f>F96*AD96</f>
        <v>0</v>
      </c>
      <c r="AM96" s="26">
        <f>F96*AE96</f>
        <v>0</v>
      </c>
      <c r="AN96" s="27" t="s">
        <v>1191</v>
      </c>
      <c r="AO96" s="27" t="s">
        <v>1205</v>
      </c>
      <c r="AP96" s="15" t="s">
        <v>1207</v>
      </c>
    </row>
    <row r="97" spans="1:42" x14ac:dyDescent="0.2">
      <c r="D97" s="28" t="s">
        <v>853</v>
      </c>
      <c r="F97" s="29">
        <v>19.239999999999998</v>
      </c>
    </row>
    <row r="98" spans="1:42" x14ac:dyDescent="0.2">
      <c r="A98" s="23" t="s">
        <v>46</v>
      </c>
      <c r="B98" s="23" t="s">
        <v>709</v>
      </c>
      <c r="C98" s="23" t="s">
        <v>758</v>
      </c>
      <c r="D98" s="23" t="s">
        <v>854</v>
      </c>
      <c r="E98" s="23" t="s">
        <v>1146</v>
      </c>
      <c r="F98" s="24">
        <v>19.239999999999998</v>
      </c>
      <c r="G98" s="24">
        <v>0</v>
      </c>
      <c r="H98" s="24">
        <f>ROUND(F98*AD98,2)</f>
        <v>0</v>
      </c>
      <c r="I98" s="24">
        <f>J98-H98</f>
        <v>0</v>
      </c>
      <c r="J98" s="24">
        <f>ROUND(F98*G98,2)</f>
        <v>0</v>
      </c>
      <c r="K98" s="24">
        <v>1.1E-4</v>
      </c>
      <c r="L98" s="24">
        <f>F98*K98</f>
        <v>2.1164000000000001E-3</v>
      </c>
      <c r="M98" s="25" t="s">
        <v>7</v>
      </c>
      <c r="N98" s="24">
        <f>IF(M98="5",I98,0)</f>
        <v>0</v>
      </c>
      <c r="Y98" s="24">
        <f>IF(AC98=0,J98,0)</f>
        <v>0</v>
      </c>
      <c r="Z98" s="24">
        <f>IF(AC98=15,J98,0)</f>
        <v>0</v>
      </c>
      <c r="AA98" s="24">
        <f>IF(AC98=21,J98,0)</f>
        <v>0</v>
      </c>
      <c r="AC98" s="26">
        <v>21</v>
      </c>
      <c r="AD98" s="26">
        <f>G98*1</f>
        <v>0</v>
      </c>
      <c r="AE98" s="26">
        <f>G98*(1-1)</f>
        <v>0</v>
      </c>
      <c r="AL98" s="26">
        <f>F98*AD98</f>
        <v>0</v>
      </c>
      <c r="AM98" s="26">
        <f>F98*AE98</f>
        <v>0</v>
      </c>
      <c r="AN98" s="27" t="s">
        <v>1191</v>
      </c>
      <c r="AO98" s="27" t="s">
        <v>1205</v>
      </c>
      <c r="AP98" s="15" t="s">
        <v>1207</v>
      </c>
    </row>
    <row r="99" spans="1:42" x14ac:dyDescent="0.2">
      <c r="D99" s="28" t="s">
        <v>853</v>
      </c>
      <c r="F99" s="29">
        <v>19.239999999999998</v>
      </c>
    </row>
    <row r="100" spans="1:42" x14ac:dyDescent="0.2">
      <c r="A100" s="23" t="s">
        <v>47</v>
      </c>
      <c r="B100" s="23" t="s">
        <v>709</v>
      </c>
      <c r="C100" s="23" t="s">
        <v>759</v>
      </c>
      <c r="D100" s="23" t="s">
        <v>855</v>
      </c>
      <c r="E100" s="23" t="s">
        <v>1148</v>
      </c>
      <c r="F100" s="24">
        <v>25.45</v>
      </c>
      <c r="G100" s="24">
        <v>0</v>
      </c>
      <c r="H100" s="24">
        <f>ROUND(F100*AD100,2)</f>
        <v>0</v>
      </c>
      <c r="I100" s="24">
        <f>J100-H100</f>
        <v>0</v>
      </c>
      <c r="J100" s="24">
        <f>ROUND(F100*G100,2)</f>
        <v>0</v>
      </c>
      <c r="K100" s="24">
        <v>0</v>
      </c>
      <c r="L100" s="24">
        <f>F100*K100</f>
        <v>0</v>
      </c>
      <c r="M100" s="25" t="s">
        <v>7</v>
      </c>
      <c r="N100" s="24">
        <f>IF(M100="5",I100,0)</f>
        <v>0</v>
      </c>
      <c r="Y100" s="24">
        <f>IF(AC100=0,J100,0)</f>
        <v>0</v>
      </c>
      <c r="Z100" s="24">
        <f>IF(AC100=15,J100,0)</f>
        <v>0</v>
      </c>
      <c r="AA100" s="24">
        <f>IF(AC100=21,J100,0)</f>
        <v>0</v>
      </c>
      <c r="AC100" s="26">
        <v>21</v>
      </c>
      <c r="AD100" s="26">
        <f>G100*0</f>
        <v>0</v>
      </c>
      <c r="AE100" s="26">
        <f>G100*(1-0)</f>
        <v>0</v>
      </c>
      <c r="AL100" s="26">
        <f>F100*AD100</f>
        <v>0</v>
      </c>
      <c r="AM100" s="26">
        <f>F100*AE100</f>
        <v>0</v>
      </c>
      <c r="AN100" s="27" t="s">
        <v>1191</v>
      </c>
      <c r="AO100" s="27" t="s">
        <v>1205</v>
      </c>
      <c r="AP100" s="15" t="s">
        <v>1207</v>
      </c>
    </row>
    <row r="101" spans="1:42" x14ac:dyDescent="0.2">
      <c r="D101" s="28" t="s">
        <v>856</v>
      </c>
      <c r="F101" s="29">
        <v>14.25</v>
      </c>
    </row>
    <row r="102" spans="1:42" x14ac:dyDescent="0.2">
      <c r="D102" s="28" t="s">
        <v>857</v>
      </c>
      <c r="F102" s="29">
        <v>6.4</v>
      </c>
    </row>
    <row r="103" spans="1:42" x14ac:dyDescent="0.2">
      <c r="D103" s="28" t="s">
        <v>858</v>
      </c>
      <c r="F103" s="29">
        <v>4.8</v>
      </c>
    </row>
    <row r="104" spans="1:42" x14ac:dyDescent="0.2">
      <c r="A104" s="23" t="s">
        <v>48</v>
      </c>
      <c r="B104" s="23" t="s">
        <v>709</v>
      </c>
      <c r="C104" s="23" t="s">
        <v>760</v>
      </c>
      <c r="D104" s="23" t="s">
        <v>859</v>
      </c>
      <c r="E104" s="23" t="s">
        <v>1148</v>
      </c>
      <c r="F104" s="24">
        <v>6.72</v>
      </c>
      <c r="G104" s="24">
        <v>0</v>
      </c>
      <c r="H104" s="24">
        <f>ROUND(F104*AD104,2)</f>
        <v>0</v>
      </c>
      <c r="I104" s="24">
        <f>J104-H104</f>
        <v>0</v>
      </c>
      <c r="J104" s="24">
        <f>ROUND(F104*G104,2)</f>
        <v>0</v>
      </c>
      <c r="K104" s="24">
        <v>2.9999999999999997E-4</v>
      </c>
      <c r="L104" s="24">
        <f>F104*K104</f>
        <v>2.0159999999999996E-3</v>
      </c>
      <c r="M104" s="25" t="s">
        <v>7</v>
      </c>
      <c r="N104" s="24">
        <f>IF(M104="5",I104,0)</f>
        <v>0</v>
      </c>
      <c r="Y104" s="24">
        <f>IF(AC104=0,J104,0)</f>
        <v>0</v>
      </c>
      <c r="Z104" s="24">
        <f>IF(AC104=15,J104,0)</f>
        <v>0</v>
      </c>
      <c r="AA104" s="24">
        <f>IF(AC104=21,J104,0)</f>
        <v>0</v>
      </c>
      <c r="AC104" s="26">
        <v>21</v>
      </c>
      <c r="AD104" s="26">
        <f>G104*1</f>
        <v>0</v>
      </c>
      <c r="AE104" s="26">
        <f>G104*(1-1)</f>
        <v>0</v>
      </c>
      <c r="AL104" s="26">
        <f>F104*AD104</f>
        <v>0</v>
      </c>
      <c r="AM104" s="26">
        <f>F104*AE104</f>
        <v>0</v>
      </c>
      <c r="AN104" s="27" t="s">
        <v>1191</v>
      </c>
      <c r="AO104" s="27" t="s">
        <v>1205</v>
      </c>
      <c r="AP104" s="15" t="s">
        <v>1207</v>
      </c>
    </row>
    <row r="105" spans="1:42" x14ac:dyDescent="0.2">
      <c r="D105" s="28" t="s">
        <v>860</v>
      </c>
      <c r="F105" s="29">
        <v>6.72</v>
      </c>
    </row>
    <row r="106" spans="1:42" x14ac:dyDescent="0.2">
      <c r="A106" s="31" t="s">
        <v>49</v>
      </c>
      <c r="B106" s="31" t="s">
        <v>709</v>
      </c>
      <c r="C106" s="31" t="s">
        <v>761</v>
      </c>
      <c r="D106" s="31" t="s">
        <v>1248</v>
      </c>
      <c r="E106" s="31" t="s">
        <v>1146</v>
      </c>
      <c r="F106" s="32">
        <v>20.2</v>
      </c>
      <c r="G106" s="32">
        <v>0</v>
      </c>
      <c r="H106" s="32">
        <f>ROUND(F106*AD106,2)</f>
        <v>0</v>
      </c>
      <c r="I106" s="32">
        <f>J106-H106</f>
        <v>0</v>
      </c>
      <c r="J106" s="32">
        <f>ROUND(F106*G106,2)</f>
        <v>0</v>
      </c>
      <c r="K106" s="32">
        <v>1.6E-2</v>
      </c>
      <c r="L106" s="32">
        <f>F106*K106</f>
        <v>0.32319999999999999</v>
      </c>
      <c r="M106" s="33" t="s">
        <v>1170</v>
      </c>
      <c r="N106" s="32">
        <f>IF(M106="5",I106,0)</f>
        <v>0</v>
      </c>
      <c r="Y106" s="32">
        <f>IF(AC106=0,J106,0)</f>
        <v>0</v>
      </c>
      <c r="Z106" s="32">
        <f>IF(AC106=15,J106,0)</f>
        <v>0</v>
      </c>
      <c r="AA106" s="32">
        <f>IF(AC106=21,J106,0)</f>
        <v>0</v>
      </c>
      <c r="AC106" s="26">
        <v>21</v>
      </c>
      <c r="AD106" s="26">
        <f>G106*1</f>
        <v>0</v>
      </c>
      <c r="AE106" s="26">
        <f>G106*(1-1)</f>
        <v>0</v>
      </c>
      <c r="AL106" s="26">
        <f>F106*AD106</f>
        <v>0</v>
      </c>
      <c r="AM106" s="26">
        <f>F106*AE106</f>
        <v>0</v>
      </c>
      <c r="AN106" s="27" t="s">
        <v>1191</v>
      </c>
      <c r="AO106" s="27" t="s">
        <v>1205</v>
      </c>
      <c r="AP106" s="15" t="s">
        <v>1207</v>
      </c>
    </row>
    <row r="107" spans="1:42" x14ac:dyDescent="0.2">
      <c r="D107" s="28" t="s">
        <v>861</v>
      </c>
      <c r="F107" s="29">
        <v>20.2</v>
      </c>
    </row>
    <row r="108" spans="1:42" x14ac:dyDescent="0.2">
      <c r="A108" s="23" t="s">
        <v>50</v>
      </c>
      <c r="B108" s="23" t="s">
        <v>709</v>
      </c>
      <c r="C108" s="23" t="s">
        <v>762</v>
      </c>
      <c r="D108" s="23" t="s">
        <v>862</v>
      </c>
      <c r="E108" s="23" t="s">
        <v>1148</v>
      </c>
      <c r="F108" s="24">
        <v>14.96</v>
      </c>
      <c r="G108" s="24">
        <v>0</v>
      </c>
      <c r="H108" s="24">
        <f>ROUND(F108*AD108,2)</f>
        <v>0</v>
      </c>
      <c r="I108" s="24">
        <f>J108-H108</f>
        <v>0</v>
      </c>
      <c r="J108" s="24">
        <f>ROUND(F108*G108,2)</f>
        <v>0</v>
      </c>
      <c r="K108" s="24">
        <v>2.9999999999999997E-4</v>
      </c>
      <c r="L108" s="24">
        <f>F108*K108</f>
        <v>4.4879999999999998E-3</v>
      </c>
      <c r="M108" s="25" t="s">
        <v>7</v>
      </c>
      <c r="N108" s="24">
        <f>IF(M108="5",I108,0)</f>
        <v>0</v>
      </c>
      <c r="Y108" s="24">
        <f>IF(AC108=0,J108,0)</f>
        <v>0</v>
      </c>
      <c r="Z108" s="24">
        <f>IF(AC108=15,J108,0)</f>
        <v>0</v>
      </c>
      <c r="AA108" s="24">
        <f>IF(AC108=21,J108,0)</f>
        <v>0</v>
      </c>
      <c r="AC108" s="26">
        <v>21</v>
      </c>
      <c r="AD108" s="26">
        <f>G108*1</f>
        <v>0</v>
      </c>
      <c r="AE108" s="26">
        <f>G108*(1-1)</f>
        <v>0</v>
      </c>
      <c r="AL108" s="26">
        <f>F108*AD108</f>
        <v>0</v>
      </c>
      <c r="AM108" s="26">
        <f>F108*AE108</f>
        <v>0</v>
      </c>
      <c r="AN108" s="27" t="s">
        <v>1191</v>
      </c>
      <c r="AO108" s="27" t="s">
        <v>1205</v>
      </c>
      <c r="AP108" s="15" t="s">
        <v>1207</v>
      </c>
    </row>
    <row r="109" spans="1:42" x14ac:dyDescent="0.2">
      <c r="D109" s="28" t="s">
        <v>863</v>
      </c>
      <c r="F109" s="29">
        <v>14.96</v>
      </c>
    </row>
    <row r="110" spans="1:42" x14ac:dyDescent="0.2">
      <c r="A110" s="23" t="s">
        <v>51</v>
      </c>
      <c r="B110" s="23" t="s">
        <v>709</v>
      </c>
      <c r="C110" s="23" t="s">
        <v>763</v>
      </c>
      <c r="D110" s="23" t="s">
        <v>864</v>
      </c>
      <c r="E110" s="23" t="s">
        <v>1148</v>
      </c>
      <c r="F110" s="24">
        <v>5.04</v>
      </c>
      <c r="G110" s="24">
        <v>0</v>
      </c>
      <c r="H110" s="24">
        <f>ROUND(F110*AD110,2)</f>
        <v>0</v>
      </c>
      <c r="I110" s="24">
        <f>J110-H110</f>
        <v>0</v>
      </c>
      <c r="J110" s="24">
        <f>ROUND(F110*G110,2)</f>
        <v>0</v>
      </c>
      <c r="K110" s="24">
        <v>2.9999999999999997E-4</v>
      </c>
      <c r="L110" s="24">
        <f>F110*K110</f>
        <v>1.5119999999999999E-3</v>
      </c>
      <c r="M110" s="25" t="s">
        <v>7</v>
      </c>
      <c r="N110" s="24">
        <f>IF(M110="5",I110,0)</f>
        <v>0</v>
      </c>
      <c r="Y110" s="24">
        <f>IF(AC110=0,J110,0)</f>
        <v>0</v>
      </c>
      <c r="Z110" s="24">
        <f>IF(AC110=15,J110,0)</f>
        <v>0</v>
      </c>
      <c r="AA110" s="24">
        <f>IF(AC110=21,J110,0)</f>
        <v>0</v>
      </c>
      <c r="AC110" s="26">
        <v>21</v>
      </c>
      <c r="AD110" s="26">
        <f>G110*1</f>
        <v>0</v>
      </c>
      <c r="AE110" s="26">
        <f>G110*(1-1)</f>
        <v>0</v>
      </c>
      <c r="AL110" s="26">
        <f>F110*AD110</f>
        <v>0</v>
      </c>
      <c r="AM110" s="26">
        <f>F110*AE110</f>
        <v>0</v>
      </c>
      <c r="AN110" s="27" t="s">
        <v>1191</v>
      </c>
      <c r="AO110" s="27" t="s">
        <v>1205</v>
      </c>
      <c r="AP110" s="15" t="s">
        <v>1207</v>
      </c>
    </row>
    <row r="111" spans="1:42" x14ac:dyDescent="0.2">
      <c r="D111" s="28" t="s">
        <v>865</v>
      </c>
      <c r="F111" s="29">
        <v>5.04</v>
      </c>
    </row>
    <row r="112" spans="1:42" x14ac:dyDescent="0.2">
      <c r="A112" s="23" t="s">
        <v>52</v>
      </c>
      <c r="B112" s="23" t="s">
        <v>709</v>
      </c>
      <c r="C112" s="23" t="s">
        <v>764</v>
      </c>
      <c r="D112" s="23" t="s">
        <v>866</v>
      </c>
      <c r="E112" s="23" t="s">
        <v>1149</v>
      </c>
      <c r="F112" s="24">
        <v>0.4</v>
      </c>
      <c r="G112" s="24">
        <v>0</v>
      </c>
      <c r="H112" s="24">
        <f>ROUND(F112*AD112,2)</f>
        <v>0</v>
      </c>
      <c r="I112" s="24">
        <f>J112-H112</f>
        <v>0</v>
      </c>
      <c r="J112" s="24">
        <f>ROUND(F112*G112,2)</f>
        <v>0</v>
      </c>
      <c r="K112" s="24">
        <v>0</v>
      </c>
      <c r="L112" s="24">
        <f>F112*K112</f>
        <v>0</v>
      </c>
      <c r="M112" s="25" t="s">
        <v>11</v>
      </c>
      <c r="N112" s="24">
        <f>IF(M112="5",I112,0)</f>
        <v>0</v>
      </c>
      <c r="Y112" s="24">
        <f>IF(AC112=0,J112,0)</f>
        <v>0</v>
      </c>
      <c r="Z112" s="24">
        <f>IF(AC112=15,J112,0)</f>
        <v>0</v>
      </c>
      <c r="AA112" s="24">
        <f>IF(AC112=21,J112,0)</f>
        <v>0</v>
      </c>
      <c r="AC112" s="26">
        <v>21</v>
      </c>
      <c r="AD112" s="26">
        <f>G112*0</f>
        <v>0</v>
      </c>
      <c r="AE112" s="26">
        <f>G112*(1-0)</f>
        <v>0</v>
      </c>
      <c r="AL112" s="26">
        <f>F112*AD112</f>
        <v>0</v>
      </c>
      <c r="AM112" s="26">
        <f>F112*AE112</f>
        <v>0</v>
      </c>
      <c r="AN112" s="27" t="s">
        <v>1191</v>
      </c>
      <c r="AO112" s="27" t="s">
        <v>1205</v>
      </c>
      <c r="AP112" s="15" t="s">
        <v>1207</v>
      </c>
    </row>
    <row r="113" spans="1:42" x14ac:dyDescent="0.2">
      <c r="D113" s="28" t="s">
        <v>867</v>
      </c>
      <c r="F113" s="29">
        <v>0.4</v>
      </c>
    </row>
    <row r="114" spans="1:42" x14ac:dyDescent="0.2">
      <c r="A114" s="20"/>
      <c r="B114" s="21" t="s">
        <v>709</v>
      </c>
      <c r="C114" s="21" t="s">
        <v>706</v>
      </c>
      <c r="D114" s="57" t="s">
        <v>868</v>
      </c>
      <c r="E114" s="58"/>
      <c r="F114" s="58"/>
      <c r="G114" s="58"/>
      <c r="H114" s="22">
        <f>SUM(H115:H117)</f>
        <v>0</v>
      </c>
      <c r="I114" s="22">
        <f>SUM(I115:I117)</f>
        <v>0</v>
      </c>
      <c r="J114" s="22">
        <f>H114+I114</f>
        <v>0</v>
      </c>
      <c r="K114" s="15"/>
      <c r="L114" s="22">
        <f>SUM(L115:L117)</f>
        <v>8.4629999999999992E-4</v>
      </c>
      <c r="O114" s="22">
        <f>IF(P114="PR",J114,SUM(N115:N117))</f>
        <v>0</v>
      </c>
      <c r="P114" s="15" t="s">
        <v>1174</v>
      </c>
      <c r="Q114" s="22">
        <f>IF(P114="HS",H114,0)</f>
        <v>0</v>
      </c>
      <c r="R114" s="22">
        <f>IF(P114="HS",I114-O114,0)</f>
        <v>0</v>
      </c>
      <c r="S114" s="22">
        <f>IF(P114="PS",H114,0)</f>
        <v>0</v>
      </c>
      <c r="T114" s="22">
        <f>IF(P114="PS",I114-O114,0)</f>
        <v>0</v>
      </c>
      <c r="U114" s="22">
        <f>IF(P114="MP",H114,0)</f>
        <v>0</v>
      </c>
      <c r="V114" s="22">
        <f>IF(P114="MP",I114-O114,0)</f>
        <v>0</v>
      </c>
      <c r="W114" s="22">
        <f>IF(P114="OM",H114,0)</f>
        <v>0</v>
      </c>
      <c r="X114" s="15" t="s">
        <v>709</v>
      </c>
      <c r="AH114" s="22">
        <f>SUM(Y115:Y117)</f>
        <v>0</v>
      </c>
      <c r="AI114" s="22">
        <f>SUM(Z115:Z117)</f>
        <v>0</v>
      </c>
      <c r="AJ114" s="22">
        <f>SUM(AA115:AA117)</f>
        <v>0</v>
      </c>
    </row>
    <row r="115" spans="1:42" x14ac:dyDescent="0.2">
      <c r="A115" s="23" t="s">
        <v>53</v>
      </c>
      <c r="B115" s="23" t="s">
        <v>709</v>
      </c>
      <c r="C115" s="23" t="s">
        <v>765</v>
      </c>
      <c r="D115" s="23" t="s">
        <v>869</v>
      </c>
      <c r="E115" s="23" t="s">
        <v>1146</v>
      </c>
      <c r="F115" s="24">
        <v>4.03</v>
      </c>
      <c r="G115" s="24">
        <v>0</v>
      </c>
      <c r="H115" s="24">
        <f>ROUND(F115*AD115,2)</f>
        <v>0</v>
      </c>
      <c r="I115" s="24">
        <f>J115-H115</f>
        <v>0</v>
      </c>
      <c r="J115" s="24">
        <f>ROUND(F115*G115,2)</f>
        <v>0</v>
      </c>
      <c r="K115" s="24">
        <v>6.9999999999999994E-5</v>
      </c>
      <c r="L115" s="24">
        <f>F115*K115</f>
        <v>2.8209999999999997E-4</v>
      </c>
      <c r="M115" s="25" t="s">
        <v>7</v>
      </c>
      <c r="N115" s="24">
        <f>IF(M115="5",I115,0)</f>
        <v>0</v>
      </c>
      <c r="Y115" s="24">
        <f>IF(AC115=0,J115,0)</f>
        <v>0</v>
      </c>
      <c r="Z115" s="24">
        <f>IF(AC115=15,J115,0)</f>
        <v>0</v>
      </c>
      <c r="AA115" s="24">
        <f>IF(AC115=21,J115,0)</f>
        <v>0</v>
      </c>
      <c r="AC115" s="26">
        <v>21</v>
      </c>
      <c r="AD115" s="26">
        <f>G115*0.30859375</f>
        <v>0</v>
      </c>
      <c r="AE115" s="26">
        <f>G115*(1-0.30859375)</f>
        <v>0</v>
      </c>
      <c r="AL115" s="26">
        <f>F115*AD115</f>
        <v>0</v>
      </c>
      <c r="AM115" s="26">
        <f>F115*AE115</f>
        <v>0</v>
      </c>
      <c r="AN115" s="27" t="s">
        <v>1192</v>
      </c>
      <c r="AO115" s="27" t="s">
        <v>1205</v>
      </c>
      <c r="AP115" s="15" t="s">
        <v>1207</v>
      </c>
    </row>
    <row r="116" spans="1:42" x14ac:dyDescent="0.2">
      <c r="D116" s="28" t="s">
        <v>870</v>
      </c>
      <c r="F116" s="29">
        <v>4.03</v>
      </c>
    </row>
    <row r="117" spans="1:42" x14ac:dyDescent="0.2">
      <c r="A117" s="23" t="s">
        <v>54</v>
      </c>
      <c r="B117" s="23" t="s">
        <v>709</v>
      </c>
      <c r="C117" s="23" t="s">
        <v>766</v>
      </c>
      <c r="D117" s="23" t="s">
        <v>1249</v>
      </c>
      <c r="E117" s="23" t="s">
        <v>1146</v>
      </c>
      <c r="F117" s="24">
        <v>4.03</v>
      </c>
      <c r="G117" s="24">
        <v>0</v>
      </c>
      <c r="H117" s="24">
        <f>ROUND(F117*AD117,2)</f>
        <v>0</v>
      </c>
      <c r="I117" s="24">
        <f>J117-H117</f>
        <v>0</v>
      </c>
      <c r="J117" s="24">
        <f>ROUND(F117*G117,2)</f>
        <v>0</v>
      </c>
      <c r="K117" s="24">
        <v>1.3999999999999999E-4</v>
      </c>
      <c r="L117" s="24">
        <f>F117*K117</f>
        <v>5.6419999999999994E-4</v>
      </c>
      <c r="M117" s="25" t="s">
        <v>7</v>
      </c>
      <c r="N117" s="24">
        <f>IF(M117="5",I117,0)</f>
        <v>0</v>
      </c>
      <c r="Y117" s="24">
        <f>IF(AC117=0,J117,0)</f>
        <v>0</v>
      </c>
      <c r="Z117" s="24">
        <f>IF(AC117=15,J117,0)</f>
        <v>0</v>
      </c>
      <c r="AA117" s="24">
        <f>IF(AC117=21,J117,0)</f>
        <v>0</v>
      </c>
      <c r="AC117" s="26">
        <v>21</v>
      </c>
      <c r="AD117" s="26">
        <f>G117*0.45045871559633</f>
        <v>0</v>
      </c>
      <c r="AE117" s="26">
        <f>G117*(1-0.45045871559633)</f>
        <v>0</v>
      </c>
      <c r="AL117" s="26">
        <f>F117*AD117</f>
        <v>0</v>
      </c>
      <c r="AM117" s="26">
        <f>F117*AE117</f>
        <v>0</v>
      </c>
      <c r="AN117" s="27" t="s">
        <v>1192</v>
      </c>
      <c r="AO117" s="27" t="s">
        <v>1205</v>
      </c>
      <c r="AP117" s="15" t="s">
        <v>1207</v>
      </c>
    </row>
    <row r="118" spans="1:42" x14ac:dyDescent="0.2">
      <c r="D118" s="28" t="s">
        <v>870</v>
      </c>
      <c r="F118" s="29">
        <v>4.03</v>
      </c>
    </row>
    <row r="119" spans="1:42" x14ac:dyDescent="0.2">
      <c r="A119" s="20"/>
      <c r="B119" s="21" t="s">
        <v>709</v>
      </c>
      <c r="C119" s="21" t="s">
        <v>99</v>
      </c>
      <c r="D119" s="57" t="s">
        <v>872</v>
      </c>
      <c r="E119" s="58"/>
      <c r="F119" s="58"/>
      <c r="G119" s="58"/>
      <c r="H119" s="22">
        <f>SUM(H120:H128)</f>
        <v>0</v>
      </c>
      <c r="I119" s="22">
        <f>SUM(I120:I128)</f>
        <v>0</v>
      </c>
      <c r="J119" s="22">
        <f>H119+I119</f>
        <v>0</v>
      </c>
      <c r="K119" s="15"/>
      <c r="L119" s="22">
        <f>SUM(L120:L128)</f>
        <v>1.84648E-2</v>
      </c>
      <c r="O119" s="22">
        <f>IF(P119="PR",J119,SUM(N120:N128))</f>
        <v>0</v>
      </c>
      <c r="P119" s="15" t="s">
        <v>1173</v>
      </c>
      <c r="Q119" s="22">
        <f>IF(P119="HS",H119,0)</f>
        <v>0</v>
      </c>
      <c r="R119" s="22">
        <f>IF(P119="HS",I119-O119,0)</f>
        <v>0</v>
      </c>
      <c r="S119" s="22">
        <f>IF(P119="PS",H119,0)</f>
        <v>0</v>
      </c>
      <c r="T119" s="22">
        <f>IF(P119="PS",I119-O119,0)</f>
        <v>0</v>
      </c>
      <c r="U119" s="22">
        <f>IF(P119="MP",H119,0)</f>
        <v>0</v>
      </c>
      <c r="V119" s="22">
        <f>IF(P119="MP",I119-O119,0)</f>
        <v>0</v>
      </c>
      <c r="W119" s="22">
        <f>IF(P119="OM",H119,0)</f>
        <v>0</v>
      </c>
      <c r="X119" s="15" t="s">
        <v>709</v>
      </c>
      <c r="AH119" s="22">
        <f>SUM(Y120:Y128)</f>
        <v>0</v>
      </c>
      <c r="AI119" s="22">
        <f>SUM(Z120:Z128)</f>
        <v>0</v>
      </c>
      <c r="AJ119" s="22">
        <f>SUM(AA120:AA128)</f>
        <v>0</v>
      </c>
    </row>
    <row r="120" spans="1:42" x14ac:dyDescent="0.2">
      <c r="A120" s="23" t="s">
        <v>55</v>
      </c>
      <c r="B120" s="23" t="s">
        <v>709</v>
      </c>
      <c r="C120" s="23" t="s">
        <v>767</v>
      </c>
      <c r="D120" s="23" t="s">
        <v>873</v>
      </c>
      <c r="E120" s="23" t="s">
        <v>1151</v>
      </c>
      <c r="F120" s="24">
        <v>1</v>
      </c>
      <c r="G120" s="24">
        <v>0</v>
      </c>
      <c r="H120" s="24">
        <f>ROUND(F120*AD120,2)</f>
        <v>0</v>
      </c>
      <c r="I120" s="24">
        <f>J120-H120</f>
        <v>0</v>
      </c>
      <c r="J120" s="24">
        <f>ROUND(F120*G120,2)</f>
        <v>0</v>
      </c>
      <c r="K120" s="24">
        <v>0</v>
      </c>
      <c r="L120" s="24">
        <f>F120*K120</f>
        <v>0</v>
      </c>
      <c r="M120" s="25" t="s">
        <v>7</v>
      </c>
      <c r="N120" s="24">
        <f>IF(M120="5",I120,0)</f>
        <v>0</v>
      </c>
      <c r="Y120" s="24">
        <f>IF(AC120=0,J120,0)</f>
        <v>0</v>
      </c>
      <c r="Z120" s="24">
        <f>IF(AC120=15,J120,0)</f>
        <v>0</v>
      </c>
      <c r="AA120" s="24">
        <f>IF(AC120=21,J120,0)</f>
        <v>0</v>
      </c>
      <c r="AC120" s="26">
        <v>21</v>
      </c>
      <c r="AD120" s="26">
        <f>G120*0.297029702970297</f>
        <v>0</v>
      </c>
      <c r="AE120" s="26">
        <f>G120*(1-0.297029702970297)</f>
        <v>0</v>
      </c>
      <c r="AL120" s="26">
        <f>F120*AD120</f>
        <v>0</v>
      </c>
      <c r="AM120" s="26">
        <f>F120*AE120</f>
        <v>0</v>
      </c>
      <c r="AN120" s="27" t="s">
        <v>1193</v>
      </c>
      <c r="AO120" s="27" t="s">
        <v>1206</v>
      </c>
      <c r="AP120" s="15" t="s">
        <v>1207</v>
      </c>
    </row>
    <row r="121" spans="1:42" x14ac:dyDescent="0.2">
      <c r="D121" s="28" t="s">
        <v>831</v>
      </c>
      <c r="F121" s="29">
        <v>1</v>
      </c>
    </row>
    <row r="122" spans="1:42" x14ac:dyDescent="0.2">
      <c r="A122" s="23" t="s">
        <v>56</v>
      </c>
      <c r="B122" s="23" t="s">
        <v>709</v>
      </c>
      <c r="C122" s="23" t="s">
        <v>768</v>
      </c>
      <c r="D122" s="23" t="s">
        <v>1222</v>
      </c>
      <c r="E122" s="23" t="s">
        <v>1151</v>
      </c>
      <c r="F122" s="24">
        <v>1</v>
      </c>
      <c r="G122" s="24">
        <v>0</v>
      </c>
      <c r="H122" s="24">
        <f>ROUND(F122*AD122,2)</f>
        <v>0</v>
      </c>
      <c r="I122" s="24">
        <f>J122-H122</f>
        <v>0</v>
      </c>
      <c r="J122" s="24">
        <f>ROUND(F122*G122,2)</f>
        <v>0</v>
      </c>
      <c r="K122" s="24">
        <v>4.0000000000000002E-4</v>
      </c>
      <c r="L122" s="24">
        <f>F122*K122</f>
        <v>4.0000000000000002E-4</v>
      </c>
      <c r="M122" s="25" t="s">
        <v>7</v>
      </c>
      <c r="N122" s="24">
        <f>IF(M122="5",I122,0)</f>
        <v>0</v>
      </c>
      <c r="Y122" s="24">
        <f>IF(AC122=0,J122,0)</f>
        <v>0</v>
      </c>
      <c r="Z122" s="24">
        <f>IF(AC122=15,J122,0)</f>
        <v>0</v>
      </c>
      <c r="AA122" s="24">
        <f>IF(AC122=21,J122,0)</f>
        <v>0</v>
      </c>
      <c r="AC122" s="26">
        <v>21</v>
      </c>
      <c r="AD122" s="26">
        <f>G122*1</f>
        <v>0</v>
      </c>
      <c r="AE122" s="26">
        <f>G122*(1-1)</f>
        <v>0</v>
      </c>
      <c r="AL122" s="26">
        <f>F122*AD122</f>
        <v>0</v>
      </c>
      <c r="AM122" s="26">
        <f>F122*AE122</f>
        <v>0</v>
      </c>
      <c r="AN122" s="27" t="s">
        <v>1193</v>
      </c>
      <c r="AO122" s="27" t="s">
        <v>1206</v>
      </c>
      <c r="AP122" s="15" t="s">
        <v>1207</v>
      </c>
    </row>
    <row r="123" spans="1:42" x14ac:dyDescent="0.2">
      <c r="D123" s="28" t="s">
        <v>831</v>
      </c>
      <c r="F123" s="29">
        <v>1</v>
      </c>
    </row>
    <row r="124" spans="1:42" x14ac:dyDescent="0.2">
      <c r="A124" s="23" t="s">
        <v>57</v>
      </c>
      <c r="B124" s="23" t="s">
        <v>709</v>
      </c>
      <c r="C124" s="23" t="s">
        <v>769</v>
      </c>
      <c r="D124" s="23" t="s">
        <v>874</v>
      </c>
      <c r="E124" s="23" t="s">
        <v>1151</v>
      </c>
      <c r="F124" s="24">
        <v>1</v>
      </c>
      <c r="G124" s="24">
        <v>0</v>
      </c>
      <c r="H124" s="24">
        <f>ROUND(F124*AD124,2)</f>
        <v>0</v>
      </c>
      <c r="I124" s="24">
        <f>J124-H124</f>
        <v>0</v>
      </c>
      <c r="J124" s="24">
        <f>ROUND(F124*G124,2)</f>
        <v>0</v>
      </c>
      <c r="K124" s="24">
        <v>2.14E-3</v>
      </c>
      <c r="L124" s="24">
        <f>F124*K124</f>
        <v>2.14E-3</v>
      </c>
      <c r="M124" s="25" t="s">
        <v>7</v>
      </c>
      <c r="N124" s="24">
        <f>IF(M124="5",I124,0)</f>
        <v>0</v>
      </c>
      <c r="Y124" s="24">
        <f>IF(AC124=0,J124,0)</f>
        <v>0</v>
      </c>
      <c r="Z124" s="24">
        <f>IF(AC124=15,J124,0)</f>
        <v>0</v>
      </c>
      <c r="AA124" s="24">
        <f>IF(AC124=21,J124,0)</f>
        <v>0</v>
      </c>
      <c r="AC124" s="26">
        <v>21</v>
      </c>
      <c r="AD124" s="26">
        <f>G124*0.474254742547426</f>
        <v>0</v>
      </c>
      <c r="AE124" s="26">
        <f>G124*(1-0.474254742547426)</f>
        <v>0</v>
      </c>
      <c r="AL124" s="26">
        <f>F124*AD124</f>
        <v>0</v>
      </c>
      <c r="AM124" s="26">
        <f>F124*AE124</f>
        <v>0</v>
      </c>
      <c r="AN124" s="27" t="s">
        <v>1193</v>
      </c>
      <c r="AO124" s="27" t="s">
        <v>1206</v>
      </c>
      <c r="AP124" s="15" t="s">
        <v>1207</v>
      </c>
    </row>
    <row r="125" spans="1:42" x14ac:dyDescent="0.2">
      <c r="D125" s="28" t="s">
        <v>831</v>
      </c>
      <c r="F125" s="29">
        <v>1</v>
      </c>
    </row>
    <row r="126" spans="1:42" x14ac:dyDescent="0.2">
      <c r="A126" s="23" t="s">
        <v>58</v>
      </c>
      <c r="B126" s="23" t="s">
        <v>709</v>
      </c>
      <c r="C126" s="23" t="s">
        <v>770</v>
      </c>
      <c r="D126" s="23" t="s">
        <v>1223</v>
      </c>
      <c r="E126" s="23" t="s">
        <v>1151</v>
      </c>
      <c r="F126" s="24">
        <v>1</v>
      </c>
      <c r="G126" s="24">
        <v>0</v>
      </c>
      <c r="H126" s="24">
        <f>ROUND(F126*AD126,2)</f>
        <v>0</v>
      </c>
      <c r="I126" s="24">
        <f>J126-H126</f>
        <v>0</v>
      </c>
      <c r="J126" s="24">
        <f>ROUND(F126*G126,2)</f>
        <v>0</v>
      </c>
      <c r="K126" s="24">
        <v>1.4999999999999999E-2</v>
      </c>
      <c r="L126" s="24">
        <f>F126*K126</f>
        <v>1.4999999999999999E-2</v>
      </c>
      <c r="M126" s="25" t="s">
        <v>7</v>
      </c>
      <c r="N126" s="24">
        <f>IF(M126="5",I126,0)</f>
        <v>0</v>
      </c>
      <c r="Y126" s="24">
        <f>IF(AC126=0,J126,0)</f>
        <v>0</v>
      </c>
      <c r="Z126" s="24">
        <f>IF(AC126=15,J126,0)</f>
        <v>0</v>
      </c>
      <c r="AA126" s="24">
        <f>IF(AC126=21,J126,0)</f>
        <v>0</v>
      </c>
      <c r="AC126" s="26">
        <v>21</v>
      </c>
      <c r="AD126" s="26">
        <f>G126*1</f>
        <v>0</v>
      </c>
      <c r="AE126" s="26">
        <f>G126*(1-1)</f>
        <v>0</v>
      </c>
      <c r="AL126" s="26">
        <f>F126*AD126</f>
        <v>0</v>
      </c>
      <c r="AM126" s="26">
        <f>F126*AE126</f>
        <v>0</v>
      </c>
      <c r="AN126" s="27" t="s">
        <v>1193</v>
      </c>
      <c r="AO126" s="27" t="s">
        <v>1206</v>
      </c>
      <c r="AP126" s="15" t="s">
        <v>1207</v>
      </c>
    </row>
    <row r="127" spans="1:42" x14ac:dyDescent="0.2">
      <c r="D127" s="28" t="s">
        <v>831</v>
      </c>
      <c r="F127" s="29">
        <v>1</v>
      </c>
    </row>
    <row r="128" spans="1:42" x14ac:dyDescent="0.2">
      <c r="A128" s="23" t="s">
        <v>59</v>
      </c>
      <c r="B128" s="23" t="s">
        <v>709</v>
      </c>
      <c r="C128" s="23" t="s">
        <v>771</v>
      </c>
      <c r="D128" s="23" t="s">
        <v>875</v>
      </c>
      <c r="E128" s="23" t="s">
        <v>1146</v>
      </c>
      <c r="F128" s="24">
        <v>23.12</v>
      </c>
      <c r="G128" s="24">
        <v>0</v>
      </c>
      <c r="H128" s="24">
        <f>ROUND(F128*AD128,2)</f>
        <v>0</v>
      </c>
      <c r="I128" s="24">
        <f>J128-H128</f>
        <v>0</v>
      </c>
      <c r="J128" s="24">
        <f>ROUND(F128*G128,2)</f>
        <v>0</v>
      </c>
      <c r="K128" s="24">
        <v>4.0000000000000003E-5</v>
      </c>
      <c r="L128" s="24">
        <f>F128*K128</f>
        <v>9.2480000000000014E-4</v>
      </c>
      <c r="M128" s="25" t="s">
        <v>7</v>
      </c>
      <c r="N128" s="24">
        <f>IF(M128="5",I128,0)</f>
        <v>0</v>
      </c>
      <c r="Y128" s="24">
        <f>IF(AC128=0,J128,0)</f>
        <v>0</v>
      </c>
      <c r="Z128" s="24">
        <f>IF(AC128=15,J128,0)</f>
        <v>0</v>
      </c>
      <c r="AA128" s="24">
        <f>IF(AC128=21,J128,0)</f>
        <v>0</v>
      </c>
      <c r="AC128" s="26">
        <v>21</v>
      </c>
      <c r="AD128" s="26">
        <f>G128*0.0193808882907133</f>
        <v>0</v>
      </c>
      <c r="AE128" s="26">
        <f>G128*(1-0.0193808882907133)</f>
        <v>0</v>
      </c>
      <c r="AL128" s="26">
        <f>F128*AD128</f>
        <v>0</v>
      </c>
      <c r="AM128" s="26">
        <f>F128*AE128</f>
        <v>0</v>
      </c>
      <c r="AN128" s="27" t="s">
        <v>1193</v>
      </c>
      <c r="AO128" s="27" t="s">
        <v>1206</v>
      </c>
      <c r="AP128" s="15" t="s">
        <v>1207</v>
      </c>
    </row>
    <row r="129" spans="1:42" x14ac:dyDescent="0.2">
      <c r="D129" s="28" t="s">
        <v>876</v>
      </c>
      <c r="F129" s="29">
        <v>23.12</v>
      </c>
    </row>
    <row r="130" spans="1:42" x14ac:dyDescent="0.2">
      <c r="A130" s="20"/>
      <c r="B130" s="21" t="s">
        <v>709</v>
      </c>
      <c r="C130" s="21" t="s">
        <v>100</v>
      </c>
      <c r="D130" s="57" t="s">
        <v>877</v>
      </c>
      <c r="E130" s="58"/>
      <c r="F130" s="58"/>
      <c r="G130" s="58"/>
      <c r="H130" s="22">
        <f>SUM(H131:H141)</f>
        <v>0</v>
      </c>
      <c r="I130" s="22">
        <f>SUM(I131:I141)</f>
        <v>0</v>
      </c>
      <c r="J130" s="22">
        <f>H130+I130</f>
        <v>0</v>
      </c>
      <c r="K130" s="15"/>
      <c r="L130" s="22">
        <f>SUM(L131:L141)</f>
        <v>8.5100000000000009E-2</v>
      </c>
      <c r="O130" s="22">
        <f>IF(P130="PR",J130,SUM(N131:N141))</f>
        <v>0</v>
      </c>
      <c r="P130" s="15" t="s">
        <v>1173</v>
      </c>
      <c r="Q130" s="22">
        <f>IF(P130="HS",H130,0)</f>
        <v>0</v>
      </c>
      <c r="R130" s="22">
        <f>IF(P130="HS",I130-O130,0)</f>
        <v>0</v>
      </c>
      <c r="S130" s="22">
        <f>IF(P130="PS",H130,0)</f>
        <v>0</v>
      </c>
      <c r="T130" s="22">
        <f>IF(P130="PS",I130-O130,0)</f>
        <v>0</v>
      </c>
      <c r="U130" s="22">
        <f>IF(P130="MP",H130,0)</f>
        <v>0</v>
      </c>
      <c r="V130" s="22">
        <f>IF(P130="MP",I130-O130,0)</f>
        <v>0</v>
      </c>
      <c r="W130" s="22">
        <f>IF(P130="OM",H130,0)</f>
        <v>0</v>
      </c>
      <c r="X130" s="15" t="s">
        <v>709</v>
      </c>
      <c r="AH130" s="22">
        <f>SUM(Y131:Y141)</f>
        <v>0</v>
      </c>
      <c r="AI130" s="22">
        <f>SUM(Z131:Z141)</f>
        <v>0</v>
      </c>
      <c r="AJ130" s="22">
        <f>SUM(AA131:AA141)</f>
        <v>0</v>
      </c>
    </row>
    <row r="131" spans="1:42" x14ac:dyDescent="0.2">
      <c r="A131" s="23" t="s">
        <v>60</v>
      </c>
      <c r="B131" s="23" t="s">
        <v>709</v>
      </c>
      <c r="C131" s="23" t="s">
        <v>772</v>
      </c>
      <c r="D131" s="23" t="s">
        <v>878</v>
      </c>
      <c r="E131" s="23" t="s">
        <v>1151</v>
      </c>
      <c r="F131" s="24">
        <v>2</v>
      </c>
      <c r="G131" s="24">
        <v>0</v>
      </c>
      <c r="H131" s="24">
        <f>ROUND(F131*AD131,2)</f>
        <v>0</v>
      </c>
      <c r="I131" s="24">
        <f>J131-H131</f>
        <v>0</v>
      </c>
      <c r="J131" s="24">
        <f>ROUND(F131*G131,2)</f>
        <v>0</v>
      </c>
      <c r="K131" s="24">
        <v>4.0000000000000002E-4</v>
      </c>
      <c r="L131" s="24">
        <f>F131*K131</f>
        <v>8.0000000000000004E-4</v>
      </c>
      <c r="M131" s="25" t="s">
        <v>8</v>
      </c>
      <c r="N131" s="24">
        <f>IF(M131="5",I131,0)</f>
        <v>0</v>
      </c>
      <c r="Y131" s="24">
        <f>IF(AC131=0,J131,0)</f>
        <v>0</v>
      </c>
      <c r="Z131" s="24">
        <f>IF(AC131=15,J131,0)</f>
        <v>0</v>
      </c>
      <c r="AA131" s="24">
        <f>IF(AC131=21,J131,0)</f>
        <v>0</v>
      </c>
      <c r="AC131" s="26">
        <v>21</v>
      </c>
      <c r="AD131" s="26">
        <f>G131*0</f>
        <v>0</v>
      </c>
      <c r="AE131" s="26">
        <f>G131*(1-0)</f>
        <v>0</v>
      </c>
      <c r="AL131" s="26">
        <f>F131*AD131</f>
        <v>0</v>
      </c>
      <c r="AM131" s="26">
        <f>F131*AE131</f>
        <v>0</v>
      </c>
      <c r="AN131" s="27" t="s">
        <v>1194</v>
      </c>
      <c r="AO131" s="27" t="s">
        <v>1206</v>
      </c>
      <c r="AP131" s="15" t="s">
        <v>1207</v>
      </c>
    </row>
    <row r="132" spans="1:42" x14ac:dyDescent="0.2">
      <c r="D132" s="28" t="s">
        <v>840</v>
      </c>
      <c r="F132" s="29">
        <v>2</v>
      </c>
    </row>
    <row r="133" spans="1:42" x14ac:dyDescent="0.2">
      <c r="A133" s="23" t="s">
        <v>61</v>
      </c>
      <c r="B133" s="23" t="s">
        <v>709</v>
      </c>
      <c r="C133" s="23" t="s">
        <v>773</v>
      </c>
      <c r="D133" s="23" t="s">
        <v>879</v>
      </c>
      <c r="E133" s="23" t="s">
        <v>1151</v>
      </c>
      <c r="F133" s="24">
        <v>2</v>
      </c>
      <c r="G133" s="24">
        <v>0</v>
      </c>
      <c r="H133" s="24">
        <f>ROUND(F133*AD133,2)</f>
        <v>0</v>
      </c>
      <c r="I133" s="24">
        <f>J133-H133</f>
        <v>0</v>
      </c>
      <c r="J133" s="24">
        <f>ROUND(F133*G133,2)</f>
        <v>0</v>
      </c>
      <c r="K133" s="24">
        <v>4.0000000000000002E-4</v>
      </c>
      <c r="L133" s="24">
        <f>F133*K133</f>
        <v>8.0000000000000004E-4</v>
      </c>
      <c r="M133" s="25" t="s">
        <v>8</v>
      </c>
      <c r="N133" s="24">
        <f>IF(M133="5",I133,0)</f>
        <v>0</v>
      </c>
      <c r="Y133" s="24">
        <f>IF(AC133=0,J133,0)</f>
        <v>0</v>
      </c>
      <c r="Z133" s="24">
        <f>IF(AC133=15,J133,0)</f>
        <v>0</v>
      </c>
      <c r="AA133" s="24">
        <f>IF(AC133=21,J133,0)</f>
        <v>0</v>
      </c>
      <c r="AC133" s="26">
        <v>21</v>
      </c>
      <c r="AD133" s="26">
        <f>G133*0</f>
        <v>0</v>
      </c>
      <c r="AE133" s="26">
        <f>G133*(1-0)</f>
        <v>0</v>
      </c>
      <c r="AL133" s="26">
        <f>F133*AD133</f>
        <v>0</v>
      </c>
      <c r="AM133" s="26">
        <f>F133*AE133</f>
        <v>0</v>
      </c>
      <c r="AN133" s="27" t="s">
        <v>1194</v>
      </c>
      <c r="AO133" s="27" t="s">
        <v>1206</v>
      </c>
      <c r="AP133" s="15" t="s">
        <v>1207</v>
      </c>
    </row>
    <row r="134" spans="1:42" x14ac:dyDescent="0.2">
      <c r="D134" s="28" t="s">
        <v>840</v>
      </c>
      <c r="F134" s="29">
        <v>2</v>
      </c>
    </row>
    <row r="135" spans="1:42" x14ac:dyDescent="0.2">
      <c r="A135" s="23" t="s">
        <v>62</v>
      </c>
      <c r="B135" s="23" t="s">
        <v>709</v>
      </c>
      <c r="C135" s="23" t="s">
        <v>774</v>
      </c>
      <c r="D135" s="23" t="s">
        <v>880</v>
      </c>
      <c r="E135" s="23" t="s">
        <v>1151</v>
      </c>
      <c r="F135" s="24">
        <v>2</v>
      </c>
      <c r="G135" s="24">
        <v>0</v>
      </c>
      <c r="H135" s="24">
        <f>ROUND(F135*AD135,2)</f>
        <v>0</v>
      </c>
      <c r="I135" s="24">
        <f>J135-H135</f>
        <v>0</v>
      </c>
      <c r="J135" s="24">
        <f>ROUND(F135*G135,2)</f>
        <v>0</v>
      </c>
      <c r="K135" s="24">
        <v>3.0000000000000001E-3</v>
      </c>
      <c r="L135" s="24">
        <f>F135*K135</f>
        <v>6.0000000000000001E-3</v>
      </c>
      <c r="M135" s="25" t="s">
        <v>8</v>
      </c>
      <c r="N135" s="24">
        <f>IF(M135="5",I135,0)</f>
        <v>0</v>
      </c>
      <c r="Y135" s="24">
        <f>IF(AC135=0,J135,0)</f>
        <v>0</v>
      </c>
      <c r="Z135" s="24">
        <f>IF(AC135=15,J135,0)</f>
        <v>0</v>
      </c>
      <c r="AA135" s="24">
        <f>IF(AC135=21,J135,0)</f>
        <v>0</v>
      </c>
      <c r="AC135" s="26">
        <v>21</v>
      </c>
      <c r="AD135" s="26">
        <f>G135*0</f>
        <v>0</v>
      </c>
      <c r="AE135" s="26">
        <f>G135*(1-0)</f>
        <v>0</v>
      </c>
      <c r="AL135" s="26">
        <f>F135*AD135</f>
        <v>0</v>
      </c>
      <c r="AM135" s="26">
        <f>F135*AE135</f>
        <v>0</v>
      </c>
      <c r="AN135" s="27" t="s">
        <v>1194</v>
      </c>
      <c r="AO135" s="27" t="s">
        <v>1206</v>
      </c>
      <c r="AP135" s="15" t="s">
        <v>1207</v>
      </c>
    </row>
    <row r="136" spans="1:42" x14ac:dyDescent="0.2">
      <c r="D136" s="28" t="s">
        <v>840</v>
      </c>
      <c r="F136" s="29">
        <v>2</v>
      </c>
    </row>
    <row r="137" spans="1:42" x14ac:dyDescent="0.2">
      <c r="A137" s="23" t="s">
        <v>63</v>
      </c>
      <c r="B137" s="23" t="s">
        <v>709</v>
      </c>
      <c r="C137" s="23" t="s">
        <v>775</v>
      </c>
      <c r="D137" s="23" t="s">
        <v>881</v>
      </c>
      <c r="E137" s="23" t="s">
        <v>1151</v>
      </c>
      <c r="F137" s="24">
        <v>1</v>
      </c>
      <c r="G137" s="24">
        <v>0</v>
      </c>
      <c r="H137" s="24">
        <f>ROUND(F137*AD137,2)</f>
        <v>0</v>
      </c>
      <c r="I137" s="24">
        <f>J137-H137</f>
        <v>0</v>
      </c>
      <c r="J137" s="24">
        <f>ROUND(F137*G137,2)</f>
        <v>0</v>
      </c>
      <c r="K137" s="24">
        <v>5.0000000000000001E-4</v>
      </c>
      <c r="L137" s="24">
        <f>F137*K137</f>
        <v>5.0000000000000001E-4</v>
      </c>
      <c r="M137" s="25" t="s">
        <v>8</v>
      </c>
      <c r="N137" s="24">
        <f>IF(M137="5",I137,0)</f>
        <v>0</v>
      </c>
      <c r="Y137" s="24">
        <f>IF(AC137=0,J137,0)</f>
        <v>0</v>
      </c>
      <c r="Z137" s="24">
        <f>IF(AC137=15,J137,0)</f>
        <v>0</v>
      </c>
      <c r="AA137" s="24">
        <f>IF(AC137=21,J137,0)</f>
        <v>0</v>
      </c>
      <c r="AC137" s="26">
        <v>21</v>
      </c>
      <c r="AD137" s="26">
        <f>G137*0</f>
        <v>0</v>
      </c>
      <c r="AE137" s="26">
        <f>G137*(1-0)</f>
        <v>0</v>
      </c>
      <c r="AL137" s="26">
        <f>F137*AD137</f>
        <v>0</v>
      </c>
      <c r="AM137" s="26">
        <f>F137*AE137</f>
        <v>0</v>
      </c>
      <c r="AN137" s="27" t="s">
        <v>1194</v>
      </c>
      <c r="AO137" s="27" t="s">
        <v>1206</v>
      </c>
      <c r="AP137" s="15" t="s">
        <v>1207</v>
      </c>
    </row>
    <row r="138" spans="1:42" x14ac:dyDescent="0.2">
      <c r="D138" s="28" t="s">
        <v>831</v>
      </c>
      <c r="F138" s="29">
        <v>1</v>
      </c>
    </row>
    <row r="139" spans="1:42" x14ac:dyDescent="0.2">
      <c r="A139" s="23" t="s">
        <v>64</v>
      </c>
      <c r="B139" s="23" t="s">
        <v>709</v>
      </c>
      <c r="C139" s="23" t="s">
        <v>776</v>
      </c>
      <c r="D139" s="23" t="s">
        <v>882</v>
      </c>
      <c r="E139" s="23" t="s">
        <v>1146</v>
      </c>
      <c r="F139" s="24">
        <v>3.5</v>
      </c>
      <c r="G139" s="24">
        <v>0</v>
      </c>
      <c r="H139" s="24">
        <f>ROUND(F139*AD139,2)</f>
        <v>0</v>
      </c>
      <c r="I139" s="24">
        <f>J139-H139</f>
        <v>0</v>
      </c>
      <c r="J139" s="24">
        <f>ROUND(F139*G139,2)</f>
        <v>0</v>
      </c>
      <c r="K139" s="24">
        <v>0.02</v>
      </c>
      <c r="L139" s="24">
        <f>F139*K139</f>
        <v>7.0000000000000007E-2</v>
      </c>
      <c r="M139" s="25" t="s">
        <v>7</v>
      </c>
      <c r="N139" s="24">
        <f>IF(M139="5",I139,0)</f>
        <v>0</v>
      </c>
      <c r="Y139" s="24">
        <f>IF(AC139=0,J139,0)</f>
        <v>0</v>
      </c>
      <c r="Z139" s="24">
        <f>IF(AC139=15,J139,0)</f>
        <v>0</v>
      </c>
      <c r="AA139" s="24">
        <f>IF(AC139=21,J139,0)</f>
        <v>0</v>
      </c>
      <c r="AC139" s="26">
        <v>21</v>
      </c>
      <c r="AD139" s="26">
        <f>G139*0</f>
        <v>0</v>
      </c>
      <c r="AE139" s="26">
        <f>G139*(1-0)</f>
        <v>0</v>
      </c>
      <c r="AL139" s="26">
        <f>F139*AD139</f>
        <v>0</v>
      </c>
      <c r="AM139" s="26">
        <f>F139*AE139</f>
        <v>0</v>
      </c>
      <c r="AN139" s="27" t="s">
        <v>1194</v>
      </c>
      <c r="AO139" s="27" t="s">
        <v>1206</v>
      </c>
      <c r="AP139" s="15" t="s">
        <v>1207</v>
      </c>
    </row>
    <row r="140" spans="1:42" x14ac:dyDescent="0.2">
      <c r="D140" s="28" t="s">
        <v>883</v>
      </c>
      <c r="F140" s="29">
        <v>3.5</v>
      </c>
    </row>
    <row r="141" spans="1:42" x14ac:dyDescent="0.2">
      <c r="A141" s="23" t="s">
        <v>65</v>
      </c>
      <c r="B141" s="23" t="s">
        <v>709</v>
      </c>
      <c r="C141" s="23" t="s">
        <v>777</v>
      </c>
      <c r="D141" s="23" t="s">
        <v>884</v>
      </c>
      <c r="E141" s="23" t="s">
        <v>1151</v>
      </c>
      <c r="F141" s="24">
        <v>1</v>
      </c>
      <c r="G141" s="24">
        <v>0</v>
      </c>
      <c r="H141" s="24">
        <f>ROUND(F141*AD141,2)</f>
        <v>0</v>
      </c>
      <c r="I141" s="24">
        <f>J141-H141</f>
        <v>0</v>
      </c>
      <c r="J141" s="24">
        <f>ROUND(F141*G141,2)</f>
        <v>0</v>
      </c>
      <c r="K141" s="24">
        <v>7.0000000000000001E-3</v>
      </c>
      <c r="L141" s="24">
        <f>F141*K141</f>
        <v>7.0000000000000001E-3</v>
      </c>
      <c r="M141" s="25" t="s">
        <v>8</v>
      </c>
      <c r="N141" s="24">
        <f>IF(M141="5",I141,0)</f>
        <v>0</v>
      </c>
      <c r="Y141" s="24">
        <f>IF(AC141=0,J141,0)</f>
        <v>0</v>
      </c>
      <c r="Z141" s="24">
        <f>IF(AC141=15,J141,0)</f>
        <v>0</v>
      </c>
      <c r="AA141" s="24">
        <f>IF(AC141=21,J141,0)</f>
        <v>0</v>
      </c>
      <c r="AC141" s="26">
        <v>21</v>
      </c>
      <c r="AD141" s="26">
        <f>G141*0</f>
        <v>0</v>
      </c>
      <c r="AE141" s="26">
        <f>G141*(1-0)</f>
        <v>0</v>
      </c>
      <c r="AL141" s="26">
        <f>F141*AD141</f>
        <v>0</v>
      </c>
      <c r="AM141" s="26">
        <f>F141*AE141</f>
        <v>0</v>
      </c>
      <c r="AN141" s="27" t="s">
        <v>1194</v>
      </c>
      <c r="AO141" s="27" t="s">
        <v>1206</v>
      </c>
      <c r="AP141" s="15" t="s">
        <v>1207</v>
      </c>
    </row>
    <row r="142" spans="1:42" x14ac:dyDescent="0.2">
      <c r="D142" s="28" t="s">
        <v>831</v>
      </c>
      <c r="F142" s="29">
        <v>1</v>
      </c>
    </row>
    <row r="143" spans="1:42" x14ac:dyDescent="0.2">
      <c r="A143" s="20"/>
      <c r="B143" s="21" t="s">
        <v>709</v>
      </c>
      <c r="C143" s="21" t="s">
        <v>101</v>
      </c>
      <c r="D143" s="57" t="s">
        <v>885</v>
      </c>
      <c r="E143" s="58"/>
      <c r="F143" s="58"/>
      <c r="G143" s="58"/>
      <c r="H143" s="22">
        <f>SUM(H144:H156)</f>
        <v>0</v>
      </c>
      <c r="I143" s="22">
        <f>SUM(I144:I156)</f>
        <v>0</v>
      </c>
      <c r="J143" s="22">
        <f>H143+I143</f>
        <v>0</v>
      </c>
      <c r="K143" s="15"/>
      <c r="L143" s="22">
        <f>SUM(L144:L156)</f>
        <v>1.3732200000000001</v>
      </c>
      <c r="O143" s="22">
        <f>IF(P143="PR",J143,SUM(N144:N156))</f>
        <v>0</v>
      </c>
      <c r="P143" s="15" t="s">
        <v>1173</v>
      </c>
      <c r="Q143" s="22">
        <f>IF(P143="HS",H143,0)</f>
        <v>0</v>
      </c>
      <c r="R143" s="22">
        <f>IF(P143="HS",I143-O143,0)</f>
        <v>0</v>
      </c>
      <c r="S143" s="22">
        <f>IF(P143="PS",H143,0)</f>
        <v>0</v>
      </c>
      <c r="T143" s="22">
        <f>IF(P143="PS",I143-O143,0)</f>
        <v>0</v>
      </c>
      <c r="U143" s="22">
        <f>IF(P143="MP",H143,0)</f>
        <v>0</v>
      </c>
      <c r="V143" s="22">
        <f>IF(P143="MP",I143-O143,0)</f>
        <v>0</v>
      </c>
      <c r="W143" s="22">
        <f>IF(P143="OM",H143,0)</f>
        <v>0</v>
      </c>
      <c r="X143" s="15" t="s">
        <v>709</v>
      </c>
      <c r="AH143" s="22">
        <f>SUM(Y144:Y156)</f>
        <v>0</v>
      </c>
      <c r="AI143" s="22">
        <f>SUM(Z144:Z156)</f>
        <v>0</v>
      </c>
      <c r="AJ143" s="22">
        <f>SUM(AA144:AA156)</f>
        <v>0</v>
      </c>
    </row>
    <row r="144" spans="1:42" x14ac:dyDescent="0.2">
      <c r="A144" s="23" t="s">
        <v>66</v>
      </c>
      <c r="B144" s="23" t="s">
        <v>709</v>
      </c>
      <c r="C144" s="23" t="s">
        <v>778</v>
      </c>
      <c r="D144" s="23" t="s">
        <v>886</v>
      </c>
      <c r="E144" s="23" t="s">
        <v>1151</v>
      </c>
      <c r="F144" s="24">
        <v>1</v>
      </c>
      <c r="G144" s="24">
        <v>0</v>
      </c>
      <c r="H144" s="24">
        <f>ROUND(F144*AD144,2)</f>
        <v>0</v>
      </c>
      <c r="I144" s="24">
        <f>J144-H144</f>
        <v>0</v>
      </c>
      <c r="J144" s="24">
        <f>ROUND(F144*G144,2)</f>
        <v>0</v>
      </c>
      <c r="K144" s="24">
        <v>1.56E-3</v>
      </c>
      <c r="L144" s="24">
        <f>F144*K144</f>
        <v>1.56E-3</v>
      </c>
      <c r="M144" s="25" t="s">
        <v>7</v>
      </c>
      <c r="N144" s="24">
        <f>IF(M144="5",I144,0)</f>
        <v>0</v>
      </c>
      <c r="Y144" s="24">
        <f>IF(AC144=0,J144,0)</f>
        <v>0</v>
      </c>
      <c r="Z144" s="24">
        <f>IF(AC144=15,J144,0)</f>
        <v>0</v>
      </c>
      <c r="AA144" s="24">
        <f>IF(AC144=21,J144,0)</f>
        <v>0</v>
      </c>
      <c r="AC144" s="26">
        <v>21</v>
      </c>
      <c r="AD144" s="26">
        <f>G144*0</f>
        <v>0</v>
      </c>
      <c r="AE144" s="26">
        <f>G144*(1-0)</f>
        <v>0</v>
      </c>
      <c r="AL144" s="26">
        <f>F144*AD144</f>
        <v>0</v>
      </c>
      <c r="AM144" s="26">
        <f>F144*AE144</f>
        <v>0</v>
      </c>
      <c r="AN144" s="27" t="s">
        <v>1195</v>
      </c>
      <c r="AO144" s="27" t="s">
        <v>1206</v>
      </c>
      <c r="AP144" s="15" t="s">
        <v>1207</v>
      </c>
    </row>
    <row r="145" spans="1:42" x14ac:dyDescent="0.2">
      <c r="D145" s="28" t="s">
        <v>831</v>
      </c>
      <c r="F145" s="29">
        <v>1</v>
      </c>
    </row>
    <row r="146" spans="1:42" x14ac:dyDescent="0.2">
      <c r="A146" s="23" t="s">
        <v>67</v>
      </c>
      <c r="B146" s="23" t="s">
        <v>709</v>
      </c>
      <c r="C146" s="23" t="s">
        <v>779</v>
      </c>
      <c r="D146" s="23" t="s">
        <v>887</v>
      </c>
      <c r="E146" s="23" t="s">
        <v>1151</v>
      </c>
      <c r="F146" s="24">
        <v>1</v>
      </c>
      <c r="G146" s="24">
        <v>0</v>
      </c>
      <c r="H146" s="24">
        <f>ROUND(F146*AD146,2)</f>
        <v>0</v>
      </c>
      <c r="I146" s="24">
        <f>J146-H146</f>
        <v>0</v>
      </c>
      <c r="J146" s="24">
        <f>ROUND(F146*G146,2)</f>
        <v>0</v>
      </c>
      <c r="K146" s="24">
        <v>1.9460000000000002E-2</v>
      </c>
      <c r="L146" s="24">
        <f>F146*K146</f>
        <v>1.9460000000000002E-2</v>
      </c>
      <c r="M146" s="25" t="s">
        <v>7</v>
      </c>
      <c r="N146" s="24">
        <f>IF(M146="5",I146,0)</f>
        <v>0</v>
      </c>
      <c r="Y146" s="24">
        <f>IF(AC146=0,J146,0)</f>
        <v>0</v>
      </c>
      <c r="Z146" s="24">
        <f>IF(AC146=15,J146,0)</f>
        <v>0</v>
      </c>
      <c r="AA146" s="24">
        <f>IF(AC146=21,J146,0)</f>
        <v>0</v>
      </c>
      <c r="AC146" s="26">
        <v>21</v>
      </c>
      <c r="AD146" s="26">
        <f>G146*0</f>
        <v>0</v>
      </c>
      <c r="AE146" s="26">
        <f>G146*(1-0)</f>
        <v>0</v>
      </c>
      <c r="AL146" s="26">
        <f>F146*AD146</f>
        <v>0</v>
      </c>
      <c r="AM146" s="26">
        <f>F146*AE146</f>
        <v>0</v>
      </c>
      <c r="AN146" s="27" t="s">
        <v>1195</v>
      </c>
      <c r="AO146" s="27" t="s">
        <v>1206</v>
      </c>
      <c r="AP146" s="15" t="s">
        <v>1207</v>
      </c>
    </row>
    <row r="147" spans="1:42" x14ac:dyDescent="0.2">
      <c r="D147" s="28" t="s">
        <v>831</v>
      </c>
      <c r="F147" s="29">
        <v>1</v>
      </c>
    </row>
    <row r="148" spans="1:42" x14ac:dyDescent="0.2">
      <c r="A148" s="23" t="s">
        <v>68</v>
      </c>
      <c r="B148" s="23" t="s">
        <v>709</v>
      </c>
      <c r="C148" s="23" t="s">
        <v>780</v>
      </c>
      <c r="D148" s="23" t="s">
        <v>888</v>
      </c>
      <c r="E148" s="23" t="s">
        <v>1151</v>
      </c>
      <c r="F148" s="24">
        <v>1</v>
      </c>
      <c r="G148" s="24">
        <v>0</v>
      </c>
      <c r="H148" s="24">
        <f>ROUND(F148*AD148,2)</f>
        <v>0</v>
      </c>
      <c r="I148" s="24">
        <f>J148-H148</f>
        <v>0</v>
      </c>
      <c r="J148" s="24">
        <f>ROUND(F148*G148,2)</f>
        <v>0</v>
      </c>
      <c r="K148" s="24">
        <v>2.4500000000000001E-2</v>
      </c>
      <c r="L148" s="24">
        <f>F148*K148</f>
        <v>2.4500000000000001E-2</v>
      </c>
      <c r="M148" s="25" t="s">
        <v>7</v>
      </c>
      <c r="N148" s="24">
        <f>IF(M148="5",I148,0)</f>
        <v>0</v>
      </c>
      <c r="Y148" s="24">
        <f>IF(AC148=0,J148,0)</f>
        <v>0</v>
      </c>
      <c r="Z148" s="24">
        <f>IF(AC148=15,J148,0)</f>
        <v>0</v>
      </c>
      <c r="AA148" s="24">
        <f>IF(AC148=21,J148,0)</f>
        <v>0</v>
      </c>
      <c r="AC148" s="26">
        <v>21</v>
      </c>
      <c r="AD148" s="26">
        <f>G148*0</f>
        <v>0</v>
      </c>
      <c r="AE148" s="26">
        <f>G148*(1-0)</f>
        <v>0</v>
      </c>
      <c r="AL148" s="26">
        <f>F148*AD148</f>
        <v>0</v>
      </c>
      <c r="AM148" s="26">
        <f>F148*AE148</f>
        <v>0</v>
      </c>
      <c r="AN148" s="27" t="s">
        <v>1195</v>
      </c>
      <c r="AO148" s="27" t="s">
        <v>1206</v>
      </c>
      <c r="AP148" s="15" t="s">
        <v>1207</v>
      </c>
    </row>
    <row r="149" spans="1:42" x14ac:dyDescent="0.2">
      <c r="D149" s="28" t="s">
        <v>831</v>
      </c>
      <c r="F149" s="29">
        <v>1</v>
      </c>
    </row>
    <row r="150" spans="1:42" x14ac:dyDescent="0.2">
      <c r="A150" s="23" t="s">
        <v>69</v>
      </c>
      <c r="B150" s="23" t="s">
        <v>709</v>
      </c>
      <c r="C150" s="23" t="s">
        <v>781</v>
      </c>
      <c r="D150" s="23" t="s">
        <v>889</v>
      </c>
      <c r="E150" s="23" t="s">
        <v>1151</v>
      </c>
      <c r="F150" s="24">
        <v>1</v>
      </c>
      <c r="G150" s="24">
        <v>0</v>
      </c>
      <c r="H150" s="24">
        <f>ROUND(F150*AD150,2)</f>
        <v>0</v>
      </c>
      <c r="I150" s="24">
        <f>J150-H150</f>
        <v>0</v>
      </c>
      <c r="J150" s="24">
        <f>ROUND(F150*G150,2)</f>
        <v>0</v>
      </c>
      <c r="K150" s="24">
        <v>5.1999999999999995E-4</v>
      </c>
      <c r="L150" s="24">
        <f>F150*K150</f>
        <v>5.1999999999999995E-4</v>
      </c>
      <c r="M150" s="25" t="s">
        <v>7</v>
      </c>
      <c r="N150" s="24">
        <f>IF(M150="5",I150,0)</f>
        <v>0</v>
      </c>
      <c r="Y150" s="24">
        <f>IF(AC150=0,J150,0)</f>
        <v>0</v>
      </c>
      <c r="Z150" s="24">
        <f>IF(AC150=15,J150,0)</f>
        <v>0</v>
      </c>
      <c r="AA150" s="24">
        <f>IF(AC150=21,J150,0)</f>
        <v>0</v>
      </c>
      <c r="AC150" s="26">
        <v>21</v>
      </c>
      <c r="AD150" s="26">
        <f>G150*0</f>
        <v>0</v>
      </c>
      <c r="AE150" s="26">
        <f>G150*(1-0)</f>
        <v>0</v>
      </c>
      <c r="AL150" s="26">
        <f>F150*AD150</f>
        <v>0</v>
      </c>
      <c r="AM150" s="26">
        <f>F150*AE150</f>
        <v>0</v>
      </c>
      <c r="AN150" s="27" t="s">
        <v>1195</v>
      </c>
      <c r="AO150" s="27" t="s">
        <v>1206</v>
      </c>
      <c r="AP150" s="15" t="s">
        <v>1207</v>
      </c>
    </row>
    <row r="151" spans="1:42" x14ac:dyDescent="0.2">
      <c r="D151" s="28" t="s">
        <v>831</v>
      </c>
      <c r="F151" s="29">
        <v>1</v>
      </c>
    </row>
    <row r="152" spans="1:42" x14ac:dyDescent="0.2">
      <c r="A152" s="23" t="s">
        <v>70</v>
      </c>
      <c r="B152" s="23" t="s">
        <v>709</v>
      </c>
      <c r="C152" s="23" t="s">
        <v>782</v>
      </c>
      <c r="D152" s="23" t="s">
        <v>890</v>
      </c>
      <c r="E152" s="23" t="s">
        <v>1151</v>
      </c>
      <c r="F152" s="24">
        <v>1</v>
      </c>
      <c r="G152" s="24">
        <v>0</v>
      </c>
      <c r="H152" s="24">
        <f>ROUND(F152*AD152,2)</f>
        <v>0</v>
      </c>
      <c r="I152" s="24">
        <f>J152-H152</f>
        <v>0</v>
      </c>
      <c r="J152" s="24">
        <f>ROUND(F152*G152,2)</f>
        <v>0</v>
      </c>
      <c r="K152" s="24">
        <v>2.2499999999999998E-3</v>
      </c>
      <c r="L152" s="24">
        <f>F152*K152</f>
        <v>2.2499999999999998E-3</v>
      </c>
      <c r="M152" s="25" t="s">
        <v>7</v>
      </c>
      <c r="N152" s="24">
        <f>IF(M152="5",I152,0)</f>
        <v>0</v>
      </c>
      <c r="Y152" s="24">
        <f>IF(AC152=0,J152,0)</f>
        <v>0</v>
      </c>
      <c r="Z152" s="24">
        <f>IF(AC152=15,J152,0)</f>
        <v>0</v>
      </c>
      <c r="AA152" s="24">
        <f>IF(AC152=21,J152,0)</f>
        <v>0</v>
      </c>
      <c r="AC152" s="26">
        <v>21</v>
      </c>
      <c r="AD152" s="26">
        <f>G152*0</f>
        <v>0</v>
      </c>
      <c r="AE152" s="26">
        <f>G152*(1-0)</f>
        <v>0</v>
      </c>
      <c r="AL152" s="26">
        <f>F152*AD152</f>
        <v>0</v>
      </c>
      <c r="AM152" s="26">
        <f>F152*AE152</f>
        <v>0</v>
      </c>
      <c r="AN152" s="27" t="s">
        <v>1195</v>
      </c>
      <c r="AO152" s="27" t="s">
        <v>1206</v>
      </c>
      <c r="AP152" s="15" t="s">
        <v>1207</v>
      </c>
    </row>
    <row r="153" spans="1:42" x14ac:dyDescent="0.2">
      <c r="D153" s="28" t="s">
        <v>831</v>
      </c>
      <c r="F153" s="29">
        <v>1</v>
      </c>
    </row>
    <row r="154" spans="1:42" x14ac:dyDescent="0.2">
      <c r="A154" s="23" t="s">
        <v>71</v>
      </c>
      <c r="B154" s="23" t="s">
        <v>709</v>
      </c>
      <c r="C154" s="23" t="s">
        <v>783</v>
      </c>
      <c r="D154" s="23" t="s">
        <v>891</v>
      </c>
      <c r="E154" s="23" t="s">
        <v>1151</v>
      </c>
      <c r="F154" s="24">
        <v>1</v>
      </c>
      <c r="G154" s="24">
        <v>0</v>
      </c>
      <c r="H154" s="24">
        <f>ROUND(F154*AD154,2)</f>
        <v>0</v>
      </c>
      <c r="I154" s="24">
        <f>J154-H154</f>
        <v>0</v>
      </c>
      <c r="J154" s="24">
        <f>ROUND(F154*G154,2)</f>
        <v>0</v>
      </c>
      <c r="K154" s="24">
        <v>1.933E-2</v>
      </c>
      <c r="L154" s="24">
        <f>F154*K154</f>
        <v>1.933E-2</v>
      </c>
      <c r="M154" s="25" t="s">
        <v>7</v>
      </c>
      <c r="N154" s="24">
        <f>IF(M154="5",I154,0)</f>
        <v>0</v>
      </c>
      <c r="Y154" s="24">
        <f>IF(AC154=0,J154,0)</f>
        <v>0</v>
      </c>
      <c r="Z154" s="24">
        <f>IF(AC154=15,J154,0)</f>
        <v>0</v>
      </c>
      <c r="AA154" s="24">
        <f>IF(AC154=21,J154,0)</f>
        <v>0</v>
      </c>
      <c r="AC154" s="26">
        <v>21</v>
      </c>
      <c r="AD154" s="26">
        <f>G154*0</f>
        <v>0</v>
      </c>
      <c r="AE154" s="26">
        <f>G154*(1-0)</f>
        <v>0</v>
      </c>
      <c r="AL154" s="26">
        <f>F154*AD154</f>
        <v>0</v>
      </c>
      <c r="AM154" s="26">
        <f>F154*AE154</f>
        <v>0</v>
      </c>
      <c r="AN154" s="27" t="s">
        <v>1195</v>
      </c>
      <c r="AO154" s="27" t="s">
        <v>1206</v>
      </c>
      <c r="AP154" s="15" t="s">
        <v>1207</v>
      </c>
    </row>
    <row r="155" spans="1:42" x14ac:dyDescent="0.2">
      <c r="D155" s="28" t="s">
        <v>831</v>
      </c>
      <c r="F155" s="29">
        <v>1</v>
      </c>
    </row>
    <row r="156" spans="1:42" x14ac:dyDescent="0.2">
      <c r="A156" s="23" t="s">
        <v>72</v>
      </c>
      <c r="B156" s="23" t="s">
        <v>709</v>
      </c>
      <c r="C156" s="23" t="s">
        <v>784</v>
      </c>
      <c r="D156" s="23" t="s">
        <v>892</v>
      </c>
      <c r="E156" s="23" t="s">
        <v>1146</v>
      </c>
      <c r="F156" s="24">
        <v>19.2</v>
      </c>
      <c r="G156" s="24">
        <v>0</v>
      </c>
      <c r="H156" s="24">
        <f>ROUND(F156*AD156,2)</f>
        <v>0</v>
      </c>
      <c r="I156" s="24">
        <f>J156-H156</f>
        <v>0</v>
      </c>
      <c r="J156" s="24">
        <f>ROUND(F156*G156,2)</f>
        <v>0</v>
      </c>
      <c r="K156" s="24">
        <v>6.8000000000000005E-2</v>
      </c>
      <c r="L156" s="24">
        <f>F156*K156</f>
        <v>1.3056000000000001</v>
      </c>
      <c r="M156" s="25" t="s">
        <v>7</v>
      </c>
      <c r="N156" s="24">
        <f>IF(M156="5",I156,0)</f>
        <v>0</v>
      </c>
      <c r="Y156" s="24">
        <f>IF(AC156=0,J156,0)</f>
        <v>0</v>
      </c>
      <c r="Z156" s="24">
        <f>IF(AC156=15,J156,0)</f>
        <v>0</v>
      </c>
      <c r="AA156" s="24">
        <f>IF(AC156=21,J156,0)</f>
        <v>0</v>
      </c>
      <c r="AC156" s="26">
        <v>21</v>
      </c>
      <c r="AD156" s="26">
        <f>G156*0</f>
        <v>0</v>
      </c>
      <c r="AE156" s="26">
        <f>G156*(1-0)</f>
        <v>0</v>
      </c>
      <c r="AL156" s="26">
        <f>F156*AD156</f>
        <v>0</v>
      </c>
      <c r="AM156" s="26">
        <f>F156*AE156</f>
        <v>0</v>
      </c>
      <c r="AN156" s="27" t="s">
        <v>1195</v>
      </c>
      <c r="AO156" s="27" t="s">
        <v>1206</v>
      </c>
      <c r="AP156" s="15" t="s">
        <v>1207</v>
      </c>
    </row>
    <row r="157" spans="1:42" x14ac:dyDescent="0.2">
      <c r="D157" s="28" t="s">
        <v>893</v>
      </c>
      <c r="F157" s="29">
        <v>19.2</v>
      </c>
    </row>
    <row r="158" spans="1:42" x14ac:dyDescent="0.2">
      <c r="A158" s="20"/>
      <c r="B158" s="21" t="s">
        <v>709</v>
      </c>
      <c r="C158" s="21" t="s">
        <v>785</v>
      </c>
      <c r="D158" s="57" t="s">
        <v>894</v>
      </c>
      <c r="E158" s="58"/>
      <c r="F158" s="58"/>
      <c r="G158" s="58"/>
      <c r="H158" s="22">
        <f>SUM(H159:H159)</f>
        <v>0</v>
      </c>
      <c r="I158" s="22">
        <f>SUM(I159:I159)</f>
        <v>0</v>
      </c>
      <c r="J158" s="22">
        <f>H158+I158</f>
        <v>0</v>
      </c>
      <c r="K158" s="15"/>
      <c r="L158" s="22">
        <f>SUM(L159:L159)</f>
        <v>0</v>
      </c>
      <c r="O158" s="22">
        <f>IF(P158="PR",J158,SUM(N159:N159))</f>
        <v>0</v>
      </c>
      <c r="P158" s="15" t="s">
        <v>1175</v>
      </c>
      <c r="Q158" s="22">
        <f>IF(P158="HS",H158,0)</f>
        <v>0</v>
      </c>
      <c r="R158" s="22">
        <f>IF(P158="HS",I158-O158,0)</f>
        <v>0</v>
      </c>
      <c r="S158" s="22">
        <f>IF(P158="PS",H158,0)</f>
        <v>0</v>
      </c>
      <c r="T158" s="22">
        <f>IF(P158="PS",I158-O158,0)</f>
        <v>0</v>
      </c>
      <c r="U158" s="22">
        <f>IF(P158="MP",H158,0)</f>
        <v>0</v>
      </c>
      <c r="V158" s="22">
        <f>IF(P158="MP",I158-O158,0)</f>
        <v>0</v>
      </c>
      <c r="W158" s="22">
        <f>IF(P158="OM",H158,0)</f>
        <v>0</v>
      </c>
      <c r="X158" s="15" t="s">
        <v>709</v>
      </c>
      <c r="AH158" s="22">
        <f>SUM(Y159:Y159)</f>
        <v>0</v>
      </c>
      <c r="AI158" s="22">
        <f>SUM(Z159:Z159)</f>
        <v>0</v>
      </c>
      <c r="AJ158" s="22">
        <f>SUM(AA159:AA159)</f>
        <v>0</v>
      </c>
    </row>
    <row r="159" spans="1:42" x14ac:dyDescent="0.2">
      <c r="A159" s="23" t="s">
        <v>73</v>
      </c>
      <c r="B159" s="23" t="s">
        <v>709</v>
      </c>
      <c r="C159" s="23" t="s">
        <v>786</v>
      </c>
      <c r="D159" s="23" t="s">
        <v>895</v>
      </c>
      <c r="E159" s="23" t="s">
        <v>1149</v>
      </c>
      <c r="F159" s="24">
        <v>0.72</v>
      </c>
      <c r="G159" s="24">
        <v>0</v>
      </c>
      <c r="H159" s="24">
        <f>ROUND(F159*AD159,2)</f>
        <v>0</v>
      </c>
      <c r="I159" s="24">
        <f>J159-H159</f>
        <v>0</v>
      </c>
      <c r="J159" s="24">
        <f>ROUND(F159*G159,2)</f>
        <v>0</v>
      </c>
      <c r="K159" s="24">
        <v>0</v>
      </c>
      <c r="L159" s="24">
        <f>F159*K159</f>
        <v>0</v>
      </c>
      <c r="M159" s="25" t="s">
        <v>11</v>
      </c>
      <c r="N159" s="24">
        <f>IF(M159="5",I159,0)</f>
        <v>0</v>
      </c>
      <c r="Y159" s="24">
        <f>IF(AC159=0,J159,0)</f>
        <v>0</v>
      </c>
      <c r="Z159" s="24">
        <f>IF(AC159=15,J159,0)</f>
        <v>0</v>
      </c>
      <c r="AA159" s="24">
        <f>IF(AC159=21,J159,0)</f>
        <v>0</v>
      </c>
      <c r="AC159" s="26">
        <v>21</v>
      </c>
      <c r="AD159" s="26">
        <f>G159*0</f>
        <v>0</v>
      </c>
      <c r="AE159" s="26">
        <f>G159*(1-0)</f>
        <v>0</v>
      </c>
      <c r="AL159" s="26">
        <f>F159*AD159</f>
        <v>0</v>
      </c>
      <c r="AM159" s="26">
        <f>F159*AE159</f>
        <v>0</v>
      </c>
      <c r="AN159" s="27" t="s">
        <v>1196</v>
      </c>
      <c r="AO159" s="27" t="s">
        <v>1206</v>
      </c>
      <c r="AP159" s="15" t="s">
        <v>1207</v>
      </c>
    </row>
    <row r="160" spans="1:42" x14ac:dyDescent="0.2">
      <c r="D160" s="28" t="s">
        <v>896</v>
      </c>
      <c r="F160" s="29">
        <v>0.72</v>
      </c>
    </row>
    <row r="161" spans="1:42" x14ac:dyDescent="0.2">
      <c r="A161" s="20"/>
      <c r="B161" s="21" t="s">
        <v>709</v>
      </c>
      <c r="C161" s="21" t="s">
        <v>787</v>
      </c>
      <c r="D161" s="57" t="s">
        <v>897</v>
      </c>
      <c r="E161" s="58"/>
      <c r="F161" s="58"/>
      <c r="G161" s="58"/>
      <c r="H161" s="22">
        <f>SUM(H162:H162)</f>
        <v>0</v>
      </c>
      <c r="I161" s="22">
        <f>SUM(I162:I162)</f>
        <v>0</v>
      </c>
      <c r="J161" s="22">
        <f>H161+I161</f>
        <v>0</v>
      </c>
      <c r="K161" s="15"/>
      <c r="L161" s="22">
        <f>SUM(L162:L162)</f>
        <v>0</v>
      </c>
      <c r="O161" s="22">
        <f>IF(P161="PR",J161,SUM(N162:N162))</f>
        <v>0</v>
      </c>
      <c r="P161" s="15" t="s">
        <v>1176</v>
      </c>
      <c r="Q161" s="22">
        <f>IF(P161="HS",H161,0)</f>
        <v>0</v>
      </c>
      <c r="R161" s="22">
        <f>IF(P161="HS",I161-O161,0)</f>
        <v>0</v>
      </c>
      <c r="S161" s="22">
        <f>IF(P161="PS",H161,0)</f>
        <v>0</v>
      </c>
      <c r="T161" s="22">
        <f>IF(P161="PS",I161-O161,0)</f>
        <v>0</v>
      </c>
      <c r="U161" s="22">
        <f>IF(P161="MP",H161,0)</f>
        <v>0</v>
      </c>
      <c r="V161" s="22">
        <f>IF(P161="MP",I161-O161,0)</f>
        <v>0</v>
      </c>
      <c r="W161" s="22">
        <f>IF(P161="OM",H161,0)</f>
        <v>0</v>
      </c>
      <c r="X161" s="15" t="s">
        <v>709</v>
      </c>
      <c r="AH161" s="22">
        <f>SUM(Y162:Y162)</f>
        <v>0</v>
      </c>
      <c r="AI161" s="22">
        <f>SUM(Z162:Z162)</f>
        <v>0</v>
      </c>
      <c r="AJ161" s="22">
        <f>SUM(AA162:AA162)</f>
        <v>0</v>
      </c>
    </row>
    <row r="162" spans="1:42" x14ac:dyDescent="0.2">
      <c r="A162" s="23" t="s">
        <v>74</v>
      </c>
      <c r="B162" s="23" t="s">
        <v>709</v>
      </c>
      <c r="C162" s="23"/>
      <c r="D162" s="23" t="s">
        <v>897</v>
      </c>
      <c r="E162" s="23"/>
      <c r="F162" s="24">
        <v>1</v>
      </c>
      <c r="G162" s="24">
        <v>0</v>
      </c>
      <c r="H162" s="24">
        <f>ROUND(F162*AD162,2)</f>
        <v>0</v>
      </c>
      <c r="I162" s="24">
        <f>J162-H162</f>
        <v>0</v>
      </c>
      <c r="J162" s="24">
        <f>ROUND(F162*G162,2)</f>
        <v>0</v>
      </c>
      <c r="K162" s="24">
        <v>0</v>
      </c>
      <c r="L162" s="24">
        <f>F162*K162</f>
        <v>0</v>
      </c>
      <c r="M162" s="25" t="s">
        <v>8</v>
      </c>
      <c r="N162" s="24">
        <f>IF(M162="5",I162,0)</f>
        <v>0</v>
      </c>
      <c r="Y162" s="24">
        <f>IF(AC162=0,J162,0)</f>
        <v>0</v>
      </c>
      <c r="Z162" s="24">
        <f>IF(AC162=15,J162,0)</f>
        <v>0</v>
      </c>
      <c r="AA162" s="24">
        <f>IF(AC162=21,J162,0)</f>
        <v>0</v>
      </c>
      <c r="AC162" s="26">
        <v>21</v>
      </c>
      <c r="AD162" s="26">
        <f>G162*0</f>
        <v>0</v>
      </c>
      <c r="AE162" s="26">
        <f>G162*(1-0)</f>
        <v>0</v>
      </c>
      <c r="AL162" s="26">
        <f>F162*AD162</f>
        <v>0</v>
      </c>
      <c r="AM162" s="26">
        <f>F162*AE162</f>
        <v>0</v>
      </c>
      <c r="AN162" s="27" t="s">
        <v>1197</v>
      </c>
      <c r="AO162" s="27" t="s">
        <v>1206</v>
      </c>
      <c r="AP162" s="15" t="s">
        <v>1207</v>
      </c>
    </row>
    <row r="163" spans="1:42" x14ac:dyDescent="0.2">
      <c r="A163" s="20"/>
      <c r="B163" s="21" t="s">
        <v>709</v>
      </c>
      <c r="C163" s="21" t="s">
        <v>788</v>
      </c>
      <c r="D163" s="57" t="s">
        <v>898</v>
      </c>
      <c r="E163" s="58"/>
      <c r="F163" s="58"/>
      <c r="G163" s="58"/>
      <c r="H163" s="22">
        <f>SUM(H164:H174)</f>
        <v>0</v>
      </c>
      <c r="I163" s="22">
        <f>SUM(I164:I174)</f>
        <v>0</v>
      </c>
      <c r="J163" s="22">
        <f>H163+I163</f>
        <v>0</v>
      </c>
      <c r="K163" s="15"/>
      <c r="L163" s="22">
        <f>SUM(L164:L174)</f>
        <v>0</v>
      </c>
      <c r="O163" s="22">
        <f>IF(P163="PR",J163,SUM(N164:N174))</f>
        <v>0</v>
      </c>
      <c r="P163" s="15" t="s">
        <v>1175</v>
      </c>
      <c r="Q163" s="22">
        <f>IF(P163="HS",H163,0)</f>
        <v>0</v>
      </c>
      <c r="R163" s="22">
        <f>IF(P163="HS",I163-O163,0)</f>
        <v>0</v>
      </c>
      <c r="S163" s="22">
        <f>IF(P163="PS",H163,0)</f>
        <v>0</v>
      </c>
      <c r="T163" s="22">
        <f>IF(P163="PS",I163-O163,0)</f>
        <v>0</v>
      </c>
      <c r="U163" s="22">
        <f>IF(P163="MP",H163,0)</f>
        <v>0</v>
      </c>
      <c r="V163" s="22">
        <f>IF(P163="MP",I163-O163,0)</f>
        <v>0</v>
      </c>
      <c r="W163" s="22">
        <f>IF(P163="OM",H163,0)</f>
        <v>0</v>
      </c>
      <c r="X163" s="15" t="s">
        <v>709</v>
      </c>
      <c r="AH163" s="22">
        <f>SUM(Y164:Y174)</f>
        <v>0</v>
      </c>
      <c r="AI163" s="22">
        <f>SUM(Z164:Z174)</f>
        <v>0</v>
      </c>
      <c r="AJ163" s="22">
        <f>SUM(AA164:AA174)</f>
        <v>0</v>
      </c>
    </row>
    <row r="164" spans="1:42" x14ac:dyDescent="0.2">
      <c r="A164" s="23" t="s">
        <v>75</v>
      </c>
      <c r="B164" s="23" t="s">
        <v>709</v>
      </c>
      <c r="C164" s="23" t="s">
        <v>789</v>
      </c>
      <c r="D164" s="23" t="s">
        <v>899</v>
      </c>
      <c r="E164" s="23" t="s">
        <v>1149</v>
      </c>
      <c r="F164" s="24">
        <v>1.46</v>
      </c>
      <c r="G164" s="24">
        <v>0</v>
      </c>
      <c r="H164" s="24">
        <f>ROUND(F164*AD164,2)</f>
        <v>0</v>
      </c>
      <c r="I164" s="24">
        <f>J164-H164</f>
        <v>0</v>
      </c>
      <c r="J164" s="24">
        <f>ROUND(F164*G164,2)</f>
        <v>0</v>
      </c>
      <c r="K164" s="24">
        <v>0</v>
      </c>
      <c r="L164" s="24">
        <f>F164*K164</f>
        <v>0</v>
      </c>
      <c r="M164" s="25" t="s">
        <v>11</v>
      </c>
      <c r="N164" s="24">
        <f>IF(M164="5",I164,0)</f>
        <v>0</v>
      </c>
      <c r="Y164" s="24">
        <f>IF(AC164=0,J164,0)</f>
        <v>0</v>
      </c>
      <c r="Z164" s="24">
        <f>IF(AC164=15,J164,0)</f>
        <v>0</v>
      </c>
      <c r="AA164" s="24">
        <f>IF(AC164=21,J164,0)</f>
        <v>0</v>
      </c>
      <c r="AC164" s="26">
        <v>21</v>
      </c>
      <c r="AD164" s="26">
        <f>G164*0</f>
        <v>0</v>
      </c>
      <c r="AE164" s="26">
        <f>G164*(1-0)</f>
        <v>0</v>
      </c>
      <c r="AL164" s="26">
        <f>F164*AD164</f>
        <v>0</v>
      </c>
      <c r="AM164" s="26">
        <f>F164*AE164</f>
        <v>0</v>
      </c>
      <c r="AN164" s="27" t="s">
        <v>1198</v>
      </c>
      <c r="AO164" s="27" t="s">
        <v>1206</v>
      </c>
      <c r="AP164" s="15" t="s">
        <v>1207</v>
      </c>
    </row>
    <row r="165" spans="1:42" x14ac:dyDescent="0.2">
      <c r="D165" s="28" t="s">
        <v>900</v>
      </c>
      <c r="F165" s="29">
        <v>1.46</v>
      </c>
    </row>
    <row r="166" spans="1:42" x14ac:dyDescent="0.2">
      <c r="A166" s="23" t="s">
        <v>76</v>
      </c>
      <c r="B166" s="23" t="s">
        <v>709</v>
      </c>
      <c r="C166" s="23" t="s">
        <v>790</v>
      </c>
      <c r="D166" s="23" t="s">
        <v>901</v>
      </c>
      <c r="E166" s="23" t="s">
        <v>1149</v>
      </c>
      <c r="F166" s="24">
        <v>1.46</v>
      </c>
      <c r="G166" s="24">
        <v>0</v>
      </c>
      <c r="H166" s="24">
        <f>ROUND(F166*AD166,2)</f>
        <v>0</v>
      </c>
      <c r="I166" s="24">
        <f>J166-H166</f>
        <v>0</v>
      </c>
      <c r="J166" s="24">
        <f>ROUND(F166*G166,2)</f>
        <v>0</v>
      </c>
      <c r="K166" s="24">
        <v>0</v>
      </c>
      <c r="L166" s="24">
        <f>F166*K166</f>
        <v>0</v>
      </c>
      <c r="M166" s="25" t="s">
        <v>11</v>
      </c>
      <c r="N166" s="24">
        <f>IF(M166="5",I166,0)</f>
        <v>0</v>
      </c>
      <c r="Y166" s="24">
        <f>IF(AC166=0,J166,0)</f>
        <v>0</v>
      </c>
      <c r="Z166" s="24">
        <f>IF(AC166=15,J166,0)</f>
        <v>0</v>
      </c>
      <c r="AA166" s="24">
        <f>IF(AC166=21,J166,0)</f>
        <v>0</v>
      </c>
      <c r="AC166" s="26">
        <v>21</v>
      </c>
      <c r="AD166" s="26">
        <f>G166*0</f>
        <v>0</v>
      </c>
      <c r="AE166" s="26">
        <f>G166*(1-0)</f>
        <v>0</v>
      </c>
      <c r="AL166" s="26">
        <f>F166*AD166</f>
        <v>0</v>
      </c>
      <c r="AM166" s="26">
        <f>F166*AE166</f>
        <v>0</v>
      </c>
      <c r="AN166" s="27" t="s">
        <v>1198</v>
      </c>
      <c r="AO166" s="27" t="s">
        <v>1206</v>
      </c>
      <c r="AP166" s="15" t="s">
        <v>1207</v>
      </c>
    </row>
    <row r="167" spans="1:42" x14ac:dyDescent="0.2">
      <c r="D167" s="28" t="s">
        <v>902</v>
      </c>
      <c r="F167" s="29">
        <v>1.46</v>
      </c>
    </row>
    <row r="168" spans="1:42" x14ac:dyDescent="0.2">
      <c r="A168" s="23" t="s">
        <v>77</v>
      </c>
      <c r="B168" s="23" t="s">
        <v>709</v>
      </c>
      <c r="C168" s="23" t="s">
        <v>791</v>
      </c>
      <c r="D168" s="23" t="s">
        <v>903</v>
      </c>
      <c r="E168" s="23" t="s">
        <v>1149</v>
      </c>
      <c r="F168" s="24">
        <v>1.46</v>
      </c>
      <c r="G168" s="24">
        <v>0</v>
      </c>
      <c r="H168" s="24">
        <f>ROUND(F168*AD168,2)</f>
        <v>0</v>
      </c>
      <c r="I168" s="24">
        <f>J168-H168</f>
        <v>0</v>
      </c>
      <c r="J168" s="24">
        <f>ROUND(F168*G168,2)</f>
        <v>0</v>
      </c>
      <c r="K168" s="24">
        <v>0</v>
      </c>
      <c r="L168" s="24">
        <f>F168*K168</f>
        <v>0</v>
      </c>
      <c r="M168" s="25" t="s">
        <v>11</v>
      </c>
      <c r="N168" s="24">
        <f>IF(M168="5",I168,0)</f>
        <v>0</v>
      </c>
      <c r="Y168" s="24">
        <f>IF(AC168=0,J168,0)</f>
        <v>0</v>
      </c>
      <c r="Z168" s="24">
        <f>IF(AC168=15,J168,0)</f>
        <v>0</v>
      </c>
      <c r="AA168" s="24">
        <f>IF(AC168=21,J168,0)</f>
        <v>0</v>
      </c>
      <c r="AC168" s="26">
        <v>21</v>
      </c>
      <c r="AD168" s="26">
        <f>G168*0</f>
        <v>0</v>
      </c>
      <c r="AE168" s="26">
        <f>G168*(1-0)</f>
        <v>0</v>
      </c>
      <c r="AL168" s="26">
        <f>F168*AD168</f>
        <v>0</v>
      </c>
      <c r="AM168" s="26">
        <f>F168*AE168</f>
        <v>0</v>
      </c>
      <c r="AN168" s="27" t="s">
        <v>1198</v>
      </c>
      <c r="AO168" s="27" t="s">
        <v>1206</v>
      </c>
      <c r="AP168" s="15" t="s">
        <v>1207</v>
      </c>
    </row>
    <row r="169" spans="1:42" x14ac:dyDescent="0.2">
      <c r="D169" s="28" t="s">
        <v>902</v>
      </c>
      <c r="F169" s="29">
        <v>1.46</v>
      </c>
    </row>
    <row r="170" spans="1:42" x14ac:dyDescent="0.2">
      <c r="A170" s="23" t="s">
        <v>78</v>
      </c>
      <c r="B170" s="23" t="s">
        <v>709</v>
      </c>
      <c r="C170" s="23" t="s">
        <v>792</v>
      </c>
      <c r="D170" s="23" t="s">
        <v>904</v>
      </c>
      <c r="E170" s="23" t="s">
        <v>1149</v>
      </c>
      <c r="F170" s="24">
        <v>1.46</v>
      </c>
      <c r="G170" s="24">
        <v>0</v>
      </c>
      <c r="H170" s="24">
        <f>ROUND(F170*AD170,2)</f>
        <v>0</v>
      </c>
      <c r="I170" s="24">
        <f>J170-H170</f>
        <v>0</v>
      </c>
      <c r="J170" s="24">
        <f>ROUND(F170*G170,2)</f>
        <v>0</v>
      </c>
      <c r="K170" s="24">
        <v>0</v>
      </c>
      <c r="L170" s="24">
        <f>F170*K170</f>
        <v>0</v>
      </c>
      <c r="M170" s="25" t="s">
        <v>11</v>
      </c>
      <c r="N170" s="24">
        <f>IF(M170="5",I170,0)</f>
        <v>0</v>
      </c>
      <c r="Y170" s="24">
        <f>IF(AC170=0,J170,0)</f>
        <v>0</v>
      </c>
      <c r="Z170" s="24">
        <f>IF(AC170=15,J170,0)</f>
        <v>0</v>
      </c>
      <c r="AA170" s="24">
        <f>IF(AC170=21,J170,0)</f>
        <v>0</v>
      </c>
      <c r="AC170" s="26">
        <v>21</v>
      </c>
      <c r="AD170" s="26">
        <f>G170*0</f>
        <v>0</v>
      </c>
      <c r="AE170" s="26">
        <f>G170*(1-0)</f>
        <v>0</v>
      </c>
      <c r="AL170" s="26">
        <f>F170*AD170</f>
        <v>0</v>
      </c>
      <c r="AM170" s="26">
        <f>F170*AE170</f>
        <v>0</v>
      </c>
      <c r="AN170" s="27" t="s">
        <v>1198</v>
      </c>
      <c r="AO170" s="27" t="s">
        <v>1206</v>
      </c>
      <c r="AP170" s="15" t="s">
        <v>1207</v>
      </c>
    </row>
    <row r="171" spans="1:42" x14ac:dyDescent="0.2">
      <c r="D171" s="28" t="s">
        <v>902</v>
      </c>
      <c r="F171" s="29">
        <v>1.46</v>
      </c>
    </row>
    <row r="172" spans="1:42" x14ac:dyDescent="0.2">
      <c r="A172" s="23" t="s">
        <v>79</v>
      </c>
      <c r="B172" s="23" t="s">
        <v>709</v>
      </c>
      <c r="C172" s="23" t="s">
        <v>793</v>
      </c>
      <c r="D172" s="23" t="s">
        <v>905</v>
      </c>
      <c r="E172" s="23" t="s">
        <v>1149</v>
      </c>
      <c r="F172" s="24">
        <v>1.46</v>
      </c>
      <c r="G172" s="24">
        <v>0</v>
      </c>
      <c r="H172" s="24">
        <f>ROUND(F172*AD172,2)</f>
        <v>0</v>
      </c>
      <c r="I172" s="24">
        <f>J172-H172</f>
        <v>0</v>
      </c>
      <c r="J172" s="24">
        <f>ROUND(F172*G172,2)</f>
        <v>0</v>
      </c>
      <c r="K172" s="24">
        <v>0</v>
      </c>
      <c r="L172" s="24">
        <f>F172*K172</f>
        <v>0</v>
      </c>
      <c r="M172" s="25" t="s">
        <v>11</v>
      </c>
      <c r="N172" s="24">
        <f>IF(M172="5",I172,0)</f>
        <v>0</v>
      </c>
      <c r="Y172" s="24">
        <f>IF(AC172=0,J172,0)</f>
        <v>0</v>
      </c>
      <c r="Z172" s="24">
        <f>IF(AC172=15,J172,0)</f>
        <v>0</v>
      </c>
      <c r="AA172" s="24">
        <f>IF(AC172=21,J172,0)</f>
        <v>0</v>
      </c>
      <c r="AC172" s="26">
        <v>21</v>
      </c>
      <c r="AD172" s="26">
        <f>G172*0</f>
        <v>0</v>
      </c>
      <c r="AE172" s="26">
        <f>G172*(1-0)</f>
        <v>0</v>
      </c>
      <c r="AL172" s="26">
        <f>F172*AD172</f>
        <v>0</v>
      </c>
      <c r="AM172" s="26">
        <f>F172*AE172</f>
        <v>0</v>
      </c>
      <c r="AN172" s="27" t="s">
        <v>1198</v>
      </c>
      <c r="AO172" s="27" t="s">
        <v>1206</v>
      </c>
      <c r="AP172" s="15" t="s">
        <v>1207</v>
      </c>
    </row>
    <row r="173" spans="1:42" x14ac:dyDescent="0.2">
      <c r="D173" s="28" t="s">
        <v>902</v>
      </c>
      <c r="F173" s="29">
        <v>1.46</v>
      </c>
    </row>
    <row r="174" spans="1:42" x14ac:dyDescent="0.2">
      <c r="A174" s="23" t="s">
        <v>80</v>
      </c>
      <c r="B174" s="23" t="s">
        <v>709</v>
      </c>
      <c r="C174" s="23" t="s">
        <v>794</v>
      </c>
      <c r="D174" s="23" t="s">
        <v>906</v>
      </c>
      <c r="E174" s="23" t="s">
        <v>1149</v>
      </c>
      <c r="F174" s="24">
        <v>1.46</v>
      </c>
      <c r="G174" s="24">
        <v>0</v>
      </c>
      <c r="H174" s="24">
        <f>ROUND(F174*AD174,2)</f>
        <v>0</v>
      </c>
      <c r="I174" s="24">
        <f>J174-H174</f>
        <v>0</v>
      </c>
      <c r="J174" s="24">
        <f>ROUND(F174*G174,2)</f>
        <v>0</v>
      </c>
      <c r="K174" s="24">
        <v>0</v>
      </c>
      <c r="L174" s="24">
        <f>F174*K174</f>
        <v>0</v>
      </c>
      <c r="M174" s="25" t="s">
        <v>11</v>
      </c>
      <c r="N174" s="24">
        <f>IF(M174="5",I174,0)</f>
        <v>0</v>
      </c>
      <c r="Y174" s="24">
        <f>IF(AC174=0,J174,0)</f>
        <v>0</v>
      </c>
      <c r="Z174" s="24">
        <f>IF(AC174=15,J174,0)</f>
        <v>0</v>
      </c>
      <c r="AA174" s="24">
        <f>IF(AC174=21,J174,0)</f>
        <v>0</v>
      </c>
      <c r="AC174" s="26">
        <v>21</v>
      </c>
      <c r="AD174" s="26">
        <f>G174*0</f>
        <v>0</v>
      </c>
      <c r="AE174" s="26">
        <f>G174*(1-0)</f>
        <v>0</v>
      </c>
      <c r="AL174" s="26">
        <f>F174*AD174</f>
        <v>0</v>
      </c>
      <c r="AM174" s="26">
        <f>F174*AE174</f>
        <v>0</v>
      </c>
      <c r="AN174" s="27" t="s">
        <v>1198</v>
      </c>
      <c r="AO174" s="27" t="s">
        <v>1206</v>
      </c>
      <c r="AP174" s="15" t="s">
        <v>1207</v>
      </c>
    </row>
    <row r="175" spans="1:42" x14ac:dyDescent="0.2">
      <c r="D175" s="28" t="s">
        <v>902</v>
      </c>
      <c r="F175" s="29">
        <v>1.46</v>
      </c>
    </row>
    <row r="176" spans="1:42" x14ac:dyDescent="0.2">
      <c r="A176" s="20"/>
      <c r="B176" s="21" t="s">
        <v>710</v>
      </c>
      <c r="C176" s="21"/>
      <c r="D176" s="57" t="s">
        <v>907</v>
      </c>
      <c r="E176" s="58"/>
      <c r="F176" s="58"/>
      <c r="G176" s="58"/>
      <c r="H176" s="22">
        <f>H177+H180+H183+H194+H207+H210+H243+H252+H276+H281+H292+H299+H307+H310+H313</f>
        <v>0</v>
      </c>
      <c r="I176" s="22">
        <f>I177+I180+I183+I194+I207+I210+I243+I252+I276+I281+I292+I299+I307+I310+I313</f>
        <v>0</v>
      </c>
      <c r="J176" s="22">
        <f>H176+I176</f>
        <v>0</v>
      </c>
      <c r="K176" s="15"/>
      <c r="L176" s="22">
        <f>L177+L180+L183+L194+L207+L210+L243+L252+L276+L281+L292+L299+L307+L310+L313</f>
        <v>2.5428429000000001</v>
      </c>
    </row>
    <row r="177" spans="1:42" x14ac:dyDescent="0.2">
      <c r="A177" s="20"/>
      <c r="B177" s="21" t="s">
        <v>710</v>
      </c>
      <c r="C177" s="21" t="s">
        <v>38</v>
      </c>
      <c r="D177" s="57" t="s">
        <v>806</v>
      </c>
      <c r="E177" s="58"/>
      <c r="F177" s="58"/>
      <c r="G177" s="58"/>
      <c r="H177" s="22">
        <f>SUM(H178:H178)</f>
        <v>0</v>
      </c>
      <c r="I177" s="22">
        <f>SUM(I178:I178)</f>
        <v>0</v>
      </c>
      <c r="J177" s="22">
        <f>H177+I177</f>
        <v>0</v>
      </c>
      <c r="K177" s="15"/>
      <c r="L177" s="22">
        <f>SUM(L178:L178)</f>
        <v>0.13503999999999999</v>
      </c>
      <c r="O177" s="22">
        <f>IF(P177="PR",J177,SUM(N178:N178))</f>
        <v>0</v>
      </c>
      <c r="P177" s="15" t="s">
        <v>1173</v>
      </c>
      <c r="Q177" s="22">
        <f>IF(P177="HS",H177,0)</f>
        <v>0</v>
      </c>
      <c r="R177" s="22">
        <f>IF(P177="HS",I177-O177,0)</f>
        <v>0</v>
      </c>
      <c r="S177" s="22">
        <f>IF(P177="PS",H177,0)</f>
        <v>0</v>
      </c>
      <c r="T177" s="22">
        <f>IF(P177="PS",I177-O177,0)</f>
        <v>0</v>
      </c>
      <c r="U177" s="22">
        <f>IF(P177="MP",H177,0)</f>
        <v>0</v>
      </c>
      <c r="V177" s="22">
        <f>IF(P177="MP",I177-O177,0)</f>
        <v>0</v>
      </c>
      <c r="W177" s="22">
        <f>IF(P177="OM",H177,0)</f>
        <v>0</v>
      </c>
      <c r="X177" s="15" t="s">
        <v>710</v>
      </c>
      <c r="AH177" s="22">
        <f>SUM(Y178:Y178)</f>
        <v>0</v>
      </c>
      <c r="AI177" s="22">
        <f>SUM(Z178:Z178)</f>
        <v>0</v>
      </c>
      <c r="AJ177" s="22">
        <f>SUM(AA178:AA178)</f>
        <v>0</v>
      </c>
    </row>
    <row r="178" spans="1:42" x14ac:dyDescent="0.2">
      <c r="A178" s="23" t="s">
        <v>81</v>
      </c>
      <c r="B178" s="23" t="s">
        <v>710</v>
      </c>
      <c r="C178" s="23" t="s">
        <v>721</v>
      </c>
      <c r="D178" s="23" t="s">
        <v>1231</v>
      </c>
      <c r="E178" s="23" t="s">
        <v>1146</v>
      </c>
      <c r="F178" s="24">
        <v>1.28</v>
      </c>
      <c r="G178" s="24">
        <v>0</v>
      </c>
      <c r="H178" s="24">
        <f>ROUND(F178*AD178,2)</f>
        <v>0</v>
      </c>
      <c r="I178" s="24">
        <f>J178-H178</f>
        <v>0</v>
      </c>
      <c r="J178" s="24">
        <f>ROUND(F178*G178,2)</f>
        <v>0</v>
      </c>
      <c r="K178" s="24">
        <v>0.1055</v>
      </c>
      <c r="L178" s="24">
        <f>F178*K178</f>
        <v>0.13503999999999999</v>
      </c>
      <c r="M178" s="25" t="s">
        <v>7</v>
      </c>
      <c r="N178" s="24">
        <f>IF(M178="5",I178,0)</f>
        <v>0</v>
      </c>
      <c r="Y178" s="24">
        <f>IF(AC178=0,J178,0)</f>
        <v>0</v>
      </c>
      <c r="Z178" s="24">
        <f>IF(AC178=15,J178,0)</f>
        <v>0</v>
      </c>
      <c r="AA178" s="24">
        <f>IF(AC178=21,J178,0)</f>
        <v>0</v>
      </c>
      <c r="AC178" s="26">
        <v>21</v>
      </c>
      <c r="AD178" s="26">
        <f>G178*0.853314527503526</f>
        <v>0</v>
      </c>
      <c r="AE178" s="26">
        <f>G178*(1-0.853314527503526)</f>
        <v>0</v>
      </c>
      <c r="AL178" s="26">
        <f>F178*AD178</f>
        <v>0</v>
      </c>
      <c r="AM178" s="26">
        <f>F178*AE178</f>
        <v>0</v>
      </c>
      <c r="AN178" s="27" t="s">
        <v>1184</v>
      </c>
      <c r="AO178" s="27" t="s">
        <v>1200</v>
      </c>
      <c r="AP178" s="15" t="s">
        <v>1208</v>
      </c>
    </row>
    <row r="179" spans="1:42" x14ac:dyDescent="0.2">
      <c r="D179" s="28" t="s">
        <v>908</v>
      </c>
      <c r="F179" s="29">
        <v>1.28</v>
      </c>
    </row>
    <row r="180" spans="1:42" x14ac:dyDescent="0.2">
      <c r="A180" s="20"/>
      <c r="B180" s="21" t="s">
        <v>710</v>
      </c>
      <c r="C180" s="21" t="s">
        <v>42</v>
      </c>
      <c r="D180" s="57" t="s">
        <v>808</v>
      </c>
      <c r="E180" s="58"/>
      <c r="F180" s="58"/>
      <c r="G180" s="58"/>
      <c r="H180" s="22">
        <f>SUM(H181:H181)</f>
        <v>0</v>
      </c>
      <c r="I180" s="22">
        <f>SUM(I181:I181)</f>
        <v>0</v>
      </c>
      <c r="J180" s="22">
        <f>H180+I180</f>
        <v>0</v>
      </c>
      <c r="K180" s="15"/>
      <c r="L180" s="22">
        <f>SUM(L181:L181)</f>
        <v>7.5515999999999986E-2</v>
      </c>
      <c r="O180" s="22">
        <f>IF(P180="PR",J180,SUM(N181:N181))</f>
        <v>0</v>
      </c>
      <c r="P180" s="15" t="s">
        <v>1173</v>
      </c>
      <c r="Q180" s="22">
        <f>IF(P180="HS",H180,0)</f>
        <v>0</v>
      </c>
      <c r="R180" s="22">
        <f>IF(P180="HS",I180-O180,0)</f>
        <v>0</v>
      </c>
      <c r="S180" s="22">
        <f>IF(P180="PS",H180,0)</f>
        <v>0</v>
      </c>
      <c r="T180" s="22">
        <f>IF(P180="PS",I180-O180,0)</f>
        <v>0</v>
      </c>
      <c r="U180" s="22">
        <f>IF(P180="MP",H180,0)</f>
        <v>0</v>
      </c>
      <c r="V180" s="22">
        <f>IF(P180="MP",I180-O180,0)</f>
        <v>0</v>
      </c>
      <c r="W180" s="22">
        <f>IF(P180="OM",H180,0)</f>
        <v>0</v>
      </c>
      <c r="X180" s="15" t="s">
        <v>710</v>
      </c>
      <c r="AH180" s="22">
        <f>SUM(Y181:Y181)</f>
        <v>0</v>
      </c>
      <c r="AI180" s="22">
        <f>SUM(Z181:Z181)</f>
        <v>0</v>
      </c>
      <c r="AJ180" s="22">
        <f>SUM(AA181:AA181)</f>
        <v>0</v>
      </c>
    </row>
    <row r="181" spans="1:42" x14ac:dyDescent="0.2">
      <c r="A181" s="23" t="s">
        <v>82</v>
      </c>
      <c r="B181" s="23" t="s">
        <v>710</v>
      </c>
      <c r="C181" s="23" t="s">
        <v>722</v>
      </c>
      <c r="D181" s="23" t="s">
        <v>809</v>
      </c>
      <c r="E181" s="23" t="s">
        <v>1146</v>
      </c>
      <c r="F181" s="24">
        <v>4.0599999999999996</v>
      </c>
      <c r="G181" s="24">
        <v>0</v>
      </c>
      <c r="H181" s="24">
        <f>ROUND(F181*AD181,2)</f>
        <v>0</v>
      </c>
      <c r="I181" s="24">
        <f>J181-H181</f>
        <v>0</v>
      </c>
      <c r="J181" s="24">
        <f>ROUND(F181*G181,2)</f>
        <v>0</v>
      </c>
      <c r="K181" s="24">
        <v>1.8599999999999998E-2</v>
      </c>
      <c r="L181" s="24">
        <f>F181*K181</f>
        <v>7.5515999999999986E-2</v>
      </c>
      <c r="M181" s="25" t="s">
        <v>7</v>
      </c>
      <c r="N181" s="24">
        <f>IF(M181="5",I181,0)</f>
        <v>0</v>
      </c>
      <c r="Y181" s="24">
        <f>IF(AC181=0,J181,0)</f>
        <v>0</v>
      </c>
      <c r="Z181" s="24">
        <f>IF(AC181=15,J181,0)</f>
        <v>0</v>
      </c>
      <c r="AA181" s="24">
        <f>IF(AC181=21,J181,0)</f>
        <v>0</v>
      </c>
      <c r="AC181" s="26">
        <v>21</v>
      </c>
      <c r="AD181" s="26">
        <f>G181*0.563277249451353</f>
        <v>0</v>
      </c>
      <c r="AE181" s="26">
        <f>G181*(1-0.563277249451353)</f>
        <v>0</v>
      </c>
      <c r="AL181" s="26">
        <f>F181*AD181</f>
        <v>0</v>
      </c>
      <c r="AM181" s="26">
        <f>F181*AE181</f>
        <v>0</v>
      </c>
      <c r="AN181" s="27" t="s">
        <v>1185</v>
      </c>
      <c r="AO181" s="27" t="s">
        <v>1200</v>
      </c>
      <c r="AP181" s="15" t="s">
        <v>1208</v>
      </c>
    </row>
    <row r="182" spans="1:42" x14ac:dyDescent="0.2">
      <c r="D182" s="28" t="s">
        <v>909</v>
      </c>
      <c r="F182" s="29">
        <v>4.0599999999999996</v>
      </c>
    </row>
    <row r="183" spans="1:42" x14ac:dyDescent="0.2">
      <c r="A183" s="20"/>
      <c r="B183" s="21" t="s">
        <v>710</v>
      </c>
      <c r="C183" s="21" t="s">
        <v>67</v>
      </c>
      <c r="D183" s="57" t="s">
        <v>811</v>
      </c>
      <c r="E183" s="58"/>
      <c r="F183" s="58"/>
      <c r="G183" s="58"/>
      <c r="H183" s="22">
        <f>SUM(H184:H192)</f>
        <v>0</v>
      </c>
      <c r="I183" s="22">
        <f>SUM(I184:I192)</f>
        <v>0</v>
      </c>
      <c r="J183" s="22">
        <f>H183+I183</f>
        <v>0</v>
      </c>
      <c r="K183" s="15"/>
      <c r="L183" s="22">
        <f>SUM(L184:L192)</f>
        <v>0.30097379999999996</v>
      </c>
      <c r="O183" s="22">
        <f>IF(P183="PR",J183,SUM(N184:N192))</f>
        <v>0</v>
      </c>
      <c r="P183" s="15" t="s">
        <v>1173</v>
      </c>
      <c r="Q183" s="22">
        <f>IF(P183="HS",H183,0)</f>
        <v>0</v>
      </c>
      <c r="R183" s="22">
        <f>IF(P183="HS",I183-O183,0)</f>
        <v>0</v>
      </c>
      <c r="S183" s="22">
        <f>IF(P183="PS",H183,0)</f>
        <v>0</v>
      </c>
      <c r="T183" s="22">
        <f>IF(P183="PS",I183-O183,0)</f>
        <v>0</v>
      </c>
      <c r="U183" s="22">
        <f>IF(P183="MP",H183,0)</f>
        <v>0</v>
      </c>
      <c r="V183" s="22">
        <f>IF(P183="MP",I183-O183,0)</f>
        <v>0</v>
      </c>
      <c r="W183" s="22">
        <f>IF(P183="OM",H183,0)</f>
        <v>0</v>
      </c>
      <c r="X183" s="15" t="s">
        <v>710</v>
      </c>
      <c r="AH183" s="22">
        <f>SUM(Y184:Y192)</f>
        <v>0</v>
      </c>
      <c r="AI183" s="22">
        <f>SUM(Z184:Z192)</f>
        <v>0</v>
      </c>
      <c r="AJ183" s="22">
        <f>SUM(AA184:AA192)</f>
        <v>0</v>
      </c>
    </row>
    <row r="184" spans="1:42" x14ac:dyDescent="0.2">
      <c r="A184" s="23" t="s">
        <v>83</v>
      </c>
      <c r="B184" s="23" t="s">
        <v>710</v>
      </c>
      <c r="C184" s="23" t="s">
        <v>723</v>
      </c>
      <c r="D184" s="23" t="s">
        <v>1218</v>
      </c>
      <c r="E184" s="23" t="s">
        <v>1147</v>
      </c>
      <c r="F184" s="24">
        <v>0.06</v>
      </c>
      <c r="G184" s="24">
        <v>0</v>
      </c>
      <c r="H184" s="24">
        <f>ROUND(F184*AD184,2)</f>
        <v>0</v>
      </c>
      <c r="I184" s="24">
        <f>J184-H184</f>
        <v>0</v>
      </c>
      <c r="J184" s="24">
        <f>ROUND(F184*G184,2)</f>
        <v>0</v>
      </c>
      <c r="K184" s="24">
        <v>2.5249999999999999</v>
      </c>
      <c r="L184" s="24">
        <f>F184*K184</f>
        <v>0.1515</v>
      </c>
      <c r="M184" s="25" t="s">
        <v>7</v>
      </c>
      <c r="N184" s="24">
        <f>IF(M184="5",I184,0)</f>
        <v>0</v>
      </c>
      <c r="Y184" s="24">
        <f>IF(AC184=0,J184,0)</f>
        <v>0</v>
      </c>
      <c r="Z184" s="24">
        <f>IF(AC184=15,J184,0)</f>
        <v>0</v>
      </c>
      <c r="AA184" s="24">
        <f>IF(AC184=21,J184,0)</f>
        <v>0</v>
      </c>
      <c r="AC184" s="26">
        <v>21</v>
      </c>
      <c r="AD184" s="26">
        <f>G184*0.859082802547771</f>
        <v>0</v>
      </c>
      <c r="AE184" s="26">
        <f>G184*(1-0.859082802547771)</f>
        <v>0</v>
      </c>
      <c r="AL184" s="26">
        <f>F184*AD184</f>
        <v>0</v>
      </c>
      <c r="AM184" s="26">
        <f>F184*AE184</f>
        <v>0</v>
      </c>
      <c r="AN184" s="27" t="s">
        <v>1186</v>
      </c>
      <c r="AO184" s="27" t="s">
        <v>1201</v>
      </c>
      <c r="AP184" s="15" t="s">
        <v>1208</v>
      </c>
    </row>
    <row r="185" spans="1:42" x14ac:dyDescent="0.2">
      <c r="D185" s="28" t="s">
        <v>812</v>
      </c>
      <c r="F185" s="29">
        <v>0.06</v>
      </c>
    </row>
    <row r="186" spans="1:42" x14ac:dyDescent="0.2">
      <c r="A186" s="23" t="s">
        <v>84</v>
      </c>
      <c r="B186" s="23" t="s">
        <v>710</v>
      </c>
      <c r="C186" s="23" t="s">
        <v>724</v>
      </c>
      <c r="D186" s="23" t="s">
        <v>813</v>
      </c>
      <c r="E186" s="23" t="s">
        <v>1146</v>
      </c>
      <c r="F186" s="24">
        <v>0.16</v>
      </c>
      <c r="G186" s="24">
        <v>0</v>
      </c>
      <c r="H186" s="24">
        <f>ROUND(F186*AD186,2)</f>
        <v>0</v>
      </c>
      <c r="I186" s="24">
        <f>J186-H186</f>
        <v>0</v>
      </c>
      <c r="J186" s="24">
        <f>ROUND(F186*G186,2)</f>
        <v>0</v>
      </c>
      <c r="K186" s="24">
        <v>1.41E-2</v>
      </c>
      <c r="L186" s="24">
        <f>F186*K186</f>
        <v>2.2560000000000002E-3</v>
      </c>
      <c r="M186" s="25" t="s">
        <v>7</v>
      </c>
      <c r="N186" s="24">
        <f>IF(M186="5",I186,0)</f>
        <v>0</v>
      </c>
      <c r="Y186" s="24">
        <f>IF(AC186=0,J186,0)</f>
        <v>0</v>
      </c>
      <c r="Z186" s="24">
        <f>IF(AC186=15,J186,0)</f>
        <v>0</v>
      </c>
      <c r="AA186" s="24">
        <f>IF(AC186=21,J186,0)</f>
        <v>0</v>
      </c>
      <c r="AC186" s="26">
        <v>21</v>
      </c>
      <c r="AD186" s="26">
        <f>G186*0.637948717948718</f>
        <v>0</v>
      </c>
      <c r="AE186" s="26">
        <f>G186*(1-0.637948717948718)</f>
        <v>0</v>
      </c>
      <c r="AL186" s="26">
        <f>F186*AD186</f>
        <v>0</v>
      </c>
      <c r="AM186" s="26">
        <f>F186*AE186</f>
        <v>0</v>
      </c>
      <c r="AN186" s="27" t="s">
        <v>1186</v>
      </c>
      <c r="AO186" s="27" t="s">
        <v>1201</v>
      </c>
      <c r="AP186" s="15" t="s">
        <v>1208</v>
      </c>
    </row>
    <row r="187" spans="1:42" x14ac:dyDescent="0.2">
      <c r="D187" s="28" t="s">
        <v>814</v>
      </c>
      <c r="F187" s="29">
        <v>0.16</v>
      </c>
    </row>
    <row r="188" spans="1:42" x14ac:dyDescent="0.2">
      <c r="A188" s="23" t="s">
        <v>85</v>
      </c>
      <c r="B188" s="23" t="s">
        <v>710</v>
      </c>
      <c r="C188" s="23" t="s">
        <v>725</v>
      </c>
      <c r="D188" s="23" t="s">
        <v>815</v>
      </c>
      <c r="E188" s="23" t="s">
        <v>1146</v>
      </c>
      <c r="F188" s="24">
        <v>16</v>
      </c>
      <c r="G188" s="24">
        <v>0</v>
      </c>
      <c r="H188" s="24">
        <f>ROUND(F188*AD188,2)</f>
        <v>0</v>
      </c>
      <c r="I188" s="24">
        <f>J188-H188</f>
        <v>0</v>
      </c>
      <c r="J188" s="24">
        <f>ROUND(F188*G188,2)</f>
        <v>0</v>
      </c>
      <c r="K188" s="24">
        <v>0</v>
      </c>
      <c r="L188" s="24">
        <f>F188*K188</f>
        <v>0</v>
      </c>
      <c r="M188" s="25" t="s">
        <v>7</v>
      </c>
      <c r="N188" s="24">
        <f>IF(M188="5",I188,0)</f>
        <v>0</v>
      </c>
      <c r="Y188" s="24">
        <f>IF(AC188=0,J188,0)</f>
        <v>0</v>
      </c>
      <c r="Z188" s="24">
        <f>IF(AC188=15,J188,0)</f>
        <v>0</v>
      </c>
      <c r="AA188" s="24">
        <f>IF(AC188=21,J188,0)</f>
        <v>0</v>
      </c>
      <c r="AC188" s="26">
        <v>21</v>
      </c>
      <c r="AD188" s="26">
        <f>G188*0</f>
        <v>0</v>
      </c>
      <c r="AE188" s="26">
        <f>G188*(1-0)</f>
        <v>0</v>
      </c>
      <c r="AL188" s="26">
        <f>F188*AD188</f>
        <v>0</v>
      </c>
      <c r="AM188" s="26">
        <f>F188*AE188</f>
        <v>0</v>
      </c>
      <c r="AN188" s="27" t="s">
        <v>1186</v>
      </c>
      <c r="AO188" s="27" t="s">
        <v>1201</v>
      </c>
      <c r="AP188" s="15" t="s">
        <v>1208</v>
      </c>
    </row>
    <row r="189" spans="1:42" x14ac:dyDescent="0.2">
      <c r="D189" s="28" t="s">
        <v>816</v>
      </c>
      <c r="F189" s="29">
        <v>16</v>
      </c>
    </row>
    <row r="190" spans="1:42" x14ac:dyDescent="0.2">
      <c r="A190" s="23" t="s">
        <v>86</v>
      </c>
      <c r="B190" s="23" t="s">
        <v>710</v>
      </c>
      <c r="C190" s="23" t="s">
        <v>726</v>
      </c>
      <c r="D190" s="23" t="s">
        <v>817</v>
      </c>
      <c r="E190" s="23" t="s">
        <v>1146</v>
      </c>
      <c r="F190" s="24">
        <v>3.93</v>
      </c>
      <c r="G190" s="24">
        <v>0</v>
      </c>
      <c r="H190" s="24">
        <f>ROUND(F190*AD190,2)</f>
        <v>0</v>
      </c>
      <c r="I190" s="24">
        <f>J190-H190</f>
        <v>0</v>
      </c>
      <c r="J190" s="24">
        <f>ROUND(F190*G190,2)</f>
        <v>0</v>
      </c>
      <c r="K190" s="24">
        <v>3.415E-2</v>
      </c>
      <c r="L190" s="24">
        <f>F190*K190</f>
        <v>0.13420950000000001</v>
      </c>
      <c r="M190" s="25" t="s">
        <v>7</v>
      </c>
      <c r="N190" s="24">
        <f>IF(M190="5",I190,0)</f>
        <v>0</v>
      </c>
      <c r="Y190" s="24">
        <f>IF(AC190=0,J190,0)</f>
        <v>0</v>
      </c>
      <c r="Z190" s="24">
        <f>IF(AC190=15,J190,0)</f>
        <v>0</v>
      </c>
      <c r="AA190" s="24">
        <f>IF(AC190=21,J190,0)</f>
        <v>0</v>
      </c>
      <c r="AC190" s="26">
        <v>21</v>
      </c>
      <c r="AD190" s="26">
        <f>G190*0.841828478964401</f>
        <v>0</v>
      </c>
      <c r="AE190" s="26">
        <f>G190*(1-0.841828478964401)</f>
        <v>0</v>
      </c>
      <c r="AL190" s="26">
        <f>F190*AD190</f>
        <v>0</v>
      </c>
      <c r="AM190" s="26">
        <f>F190*AE190</f>
        <v>0</v>
      </c>
      <c r="AN190" s="27" t="s">
        <v>1186</v>
      </c>
      <c r="AO190" s="27" t="s">
        <v>1201</v>
      </c>
      <c r="AP190" s="15" t="s">
        <v>1208</v>
      </c>
    </row>
    <row r="191" spans="1:42" x14ac:dyDescent="0.2">
      <c r="D191" s="28" t="s">
        <v>910</v>
      </c>
      <c r="F191" s="29">
        <v>3.93</v>
      </c>
    </row>
    <row r="192" spans="1:42" x14ac:dyDescent="0.2">
      <c r="A192" s="23" t="s">
        <v>87</v>
      </c>
      <c r="B192" s="23" t="s">
        <v>710</v>
      </c>
      <c r="C192" s="23" t="s">
        <v>727</v>
      </c>
      <c r="D192" s="23" t="s">
        <v>1250</v>
      </c>
      <c r="E192" s="23" t="s">
        <v>1146</v>
      </c>
      <c r="F192" s="24">
        <v>3.93</v>
      </c>
      <c r="G192" s="24">
        <v>0</v>
      </c>
      <c r="H192" s="24">
        <f>ROUND(F192*AD192,2)</f>
        <v>0</v>
      </c>
      <c r="I192" s="24">
        <f>J192-H192</f>
        <v>0</v>
      </c>
      <c r="J192" s="24">
        <f>ROUND(F192*G192,2)</f>
        <v>0</v>
      </c>
      <c r="K192" s="24">
        <v>3.31E-3</v>
      </c>
      <c r="L192" s="24">
        <f>F192*K192</f>
        <v>1.30083E-2</v>
      </c>
      <c r="M192" s="25" t="s">
        <v>7</v>
      </c>
      <c r="N192" s="24">
        <f>IF(M192="5",I192,0)</f>
        <v>0</v>
      </c>
      <c r="Y192" s="24">
        <f>IF(AC192=0,J192,0)</f>
        <v>0</v>
      </c>
      <c r="Z192" s="24">
        <f>IF(AC192=15,J192,0)</f>
        <v>0</v>
      </c>
      <c r="AA192" s="24">
        <f>IF(AC192=21,J192,0)</f>
        <v>0</v>
      </c>
      <c r="AC192" s="26">
        <v>21</v>
      </c>
      <c r="AD192" s="26">
        <f>G192*0.752032520325203</f>
        <v>0</v>
      </c>
      <c r="AE192" s="26">
        <f>G192*(1-0.752032520325203)</f>
        <v>0</v>
      </c>
      <c r="AL192" s="26">
        <f>F192*AD192</f>
        <v>0</v>
      </c>
      <c r="AM192" s="26">
        <f>F192*AE192</f>
        <v>0</v>
      </c>
      <c r="AN192" s="27" t="s">
        <v>1186</v>
      </c>
      <c r="AO192" s="27" t="s">
        <v>1201</v>
      </c>
      <c r="AP192" s="15" t="s">
        <v>1208</v>
      </c>
    </row>
    <row r="193" spans="1:42" x14ac:dyDescent="0.2">
      <c r="D193" s="28" t="s">
        <v>910</v>
      </c>
      <c r="F193" s="29">
        <v>3.93</v>
      </c>
    </row>
    <row r="194" spans="1:42" x14ac:dyDescent="0.2">
      <c r="A194" s="20"/>
      <c r="B194" s="21" t="s">
        <v>710</v>
      </c>
      <c r="C194" s="21" t="s">
        <v>685</v>
      </c>
      <c r="D194" s="57" t="s">
        <v>821</v>
      </c>
      <c r="E194" s="58"/>
      <c r="F194" s="58"/>
      <c r="G194" s="58"/>
      <c r="H194" s="22">
        <f>SUM(H195:H205)</f>
        <v>0</v>
      </c>
      <c r="I194" s="22">
        <f>SUM(I195:I205)</f>
        <v>0</v>
      </c>
      <c r="J194" s="22">
        <f>H194+I194</f>
        <v>0</v>
      </c>
      <c r="K194" s="15"/>
      <c r="L194" s="22">
        <f>SUM(L195:L205)</f>
        <v>8.2267000000000017E-3</v>
      </c>
      <c r="O194" s="22">
        <f>IF(P194="PR",J194,SUM(N195:N205))</f>
        <v>0</v>
      </c>
      <c r="P194" s="15" t="s">
        <v>1174</v>
      </c>
      <c r="Q194" s="22">
        <f>IF(P194="HS",H194,0)</f>
        <v>0</v>
      </c>
      <c r="R194" s="22">
        <f>IF(P194="HS",I194-O194,0)</f>
        <v>0</v>
      </c>
      <c r="S194" s="22">
        <f>IF(P194="PS",H194,0)</f>
        <v>0</v>
      </c>
      <c r="T194" s="22">
        <f>IF(P194="PS",I194-O194,0)</f>
        <v>0</v>
      </c>
      <c r="U194" s="22">
        <f>IF(P194="MP",H194,0)</f>
        <v>0</v>
      </c>
      <c r="V194" s="22">
        <f>IF(P194="MP",I194-O194,0)</f>
        <v>0</v>
      </c>
      <c r="W194" s="22">
        <f>IF(P194="OM",H194,0)</f>
        <v>0</v>
      </c>
      <c r="X194" s="15" t="s">
        <v>710</v>
      </c>
      <c r="AH194" s="22">
        <f>SUM(Y195:Y205)</f>
        <v>0</v>
      </c>
      <c r="AI194" s="22">
        <f>SUM(Z195:Z205)</f>
        <v>0</v>
      </c>
      <c r="AJ194" s="22">
        <f>SUM(AA195:AA205)</f>
        <v>0</v>
      </c>
    </row>
    <row r="195" spans="1:42" x14ac:dyDescent="0.2">
      <c r="A195" s="23" t="s">
        <v>88</v>
      </c>
      <c r="B195" s="23" t="s">
        <v>710</v>
      </c>
      <c r="C195" s="23" t="s">
        <v>728</v>
      </c>
      <c r="D195" s="23" t="s">
        <v>1251</v>
      </c>
      <c r="E195" s="23" t="s">
        <v>1146</v>
      </c>
      <c r="F195" s="24">
        <v>4.57</v>
      </c>
      <c r="G195" s="24">
        <v>0</v>
      </c>
      <c r="H195" s="24">
        <f>ROUND(F195*AD195,2)</f>
        <v>0</v>
      </c>
      <c r="I195" s="24">
        <f>J195-H195</f>
        <v>0</v>
      </c>
      <c r="J195" s="24">
        <f>ROUND(F195*G195,2)</f>
        <v>0</v>
      </c>
      <c r="K195" s="24">
        <v>5.6999999999999998E-4</v>
      </c>
      <c r="L195" s="24">
        <f>F195*K195</f>
        <v>2.6049000000000003E-3</v>
      </c>
      <c r="M195" s="25" t="s">
        <v>7</v>
      </c>
      <c r="N195" s="24">
        <f>IF(M195="5",I195,0)</f>
        <v>0</v>
      </c>
      <c r="Y195" s="24">
        <f>IF(AC195=0,J195,0)</f>
        <v>0</v>
      </c>
      <c r="Z195" s="24">
        <f>IF(AC195=15,J195,0)</f>
        <v>0</v>
      </c>
      <c r="AA195" s="24">
        <f>IF(AC195=21,J195,0)</f>
        <v>0</v>
      </c>
      <c r="AC195" s="26">
        <v>21</v>
      </c>
      <c r="AD195" s="26">
        <f>G195*0.805751492132393</f>
        <v>0</v>
      </c>
      <c r="AE195" s="26">
        <f>G195*(1-0.805751492132393)</f>
        <v>0</v>
      </c>
      <c r="AL195" s="26">
        <f>F195*AD195</f>
        <v>0</v>
      </c>
      <c r="AM195" s="26">
        <f>F195*AE195</f>
        <v>0</v>
      </c>
      <c r="AN195" s="27" t="s">
        <v>1187</v>
      </c>
      <c r="AO195" s="27" t="s">
        <v>1202</v>
      </c>
      <c r="AP195" s="15" t="s">
        <v>1208</v>
      </c>
    </row>
    <row r="196" spans="1:42" x14ac:dyDescent="0.2">
      <c r="D196" s="28" t="s">
        <v>911</v>
      </c>
      <c r="F196" s="29">
        <v>4.57</v>
      </c>
    </row>
    <row r="197" spans="1:42" x14ac:dyDescent="0.2">
      <c r="A197" s="23" t="s">
        <v>89</v>
      </c>
      <c r="B197" s="23" t="s">
        <v>710</v>
      </c>
      <c r="C197" s="23" t="s">
        <v>729</v>
      </c>
      <c r="D197" s="23" t="s">
        <v>1234</v>
      </c>
      <c r="E197" s="23" t="s">
        <v>1146</v>
      </c>
      <c r="F197" s="24">
        <v>4.57</v>
      </c>
      <c r="G197" s="24">
        <v>0</v>
      </c>
      <c r="H197" s="24">
        <f>ROUND(F197*AD197,2)</f>
        <v>0</v>
      </c>
      <c r="I197" s="24">
        <f>J197-H197</f>
        <v>0</v>
      </c>
      <c r="J197" s="24">
        <f>ROUND(F197*G197,2)</f>
        <v>0</v>
      </c>
      <c r="K197" s="24">
        <v>7.3999999999999999E-4</v>
      </c>
      <c r="L197" s="24">
        <f>F197*K197</f>
        <v>3.3818000000000003E-3</v>
      </c>
      <c r="M197" s="25" t="s">
        <v>7</v>
      </c>
      <c r="N197" s="24">
        <f>IF(M197="5",I197,0)</f>
        <v>0</v>
      </c>
      <c r="Y197" s="24">
        <f>IF(AC197=0,J197,0)</f>
        <v>0</v>
      </c>
      <c r="Z197" s="24">
        <f>IF(AC197=15,J197,0)</f>
        <v>0</v>
      </c>
      <c r="AA197" s="24">
        <f>IF(AC197=21,J197,0)</f>
        <v>0</v>
      </c>
      <c r="AC197" s="26">
        <v>21</v>
      </c>
      <c r="AD197" s="26">
        <f>G197*0.750758341759353</f>
        <v>0</v>
      </c>
      <c r="AE197" s="26">
        <f>G197*(1-0.750758341759353)</f>
        <v>0</v>
      </c>
      <c r="AL197" s="26">
        <f>F197*AD197</f>
        <v>0</v>
      </c>
      <c r="AM197" s="26">
        <f>F197*AE197</f>
        <v>0</v>
      </c>
      <c r="AN197" s="27" t="s">
        <v>1187</v>
      </c>
      <c r="AO197" s="27" t="s">
        <v>1202</v>
      </c>
      <c r="AP197" s="15" t="s">
        <v>1208</v>
      </c>
    </row>
    <row r="198" spans="1:42" x14ac:dyDescent="0.2">
      <c r="D198" s="28" t="s">
        <v>912</v>
      </c>
      <c r="F198" s="29">
        <v>4.57</v>
      </c>
    </row>
    <row r="199" spans="1:42" x14ac:dyDescent="0.2">
      <c r="A199" s="23" t="s">
        <v>90</v>
      </c>
      <c r="B199" s="23" t="s">
        <v>710</v>
      </c>
      <c r="C199" s="23" t="s">
        <v>730</v>
      </c>
      <c r="D199" s="23" t="s">
        <v>1235</v>
      </c>
      <c r="E199" s="23" t="s">
        <v>1146</v>
      </c>
      <c r="F199" s="24">
        <v>0.64</v>
      </c>
      <c r="G199" s="24">
        <v>0</v>
      </c>
      <c r="H199" s="24">
        <f>ROUND(F199*AD199,2)</f>
        <v>0</v>
      </c>
      <c r="I199" s="24">
        <f>J199-H199</f>
        <v>0</v>
      </c>
      <c r="J199" s="24">
        <f>ROUND(F199*G199,2)</f>
        <v>0</v>
      </c>
      <c r="K199" s="24">
        <v>4.0000000000000002E-4</v>
      </c>
      <c r="L199" s="24">
        <f>F199*K199</f>
        <v>2.5600000000000004E-4</v>
      </c>
      <c r="M199" s="25" t="s">
        <v>7</v>
      </c>
      <c r="N199" s="24">
        <f>IF(M199="5",I199,0)</f>
        <v>0</v>
      </c>
      <c r="Y199" s="24">
        <f>IF(AC199=0,J199,0)</f>
        <v>0</v>
      </c>
      <c r="Z199" s="24">
        <f>IF(AC199=15,J199,0)</f>
        <v>0</v>
      </c>
      <c r="AA199" s="24">
        <f>IF(AC199=21,J199,0)</f>
        <v>0</v>
      </c>
      <c r="AC199" s="26">
        <v>21</v>
      </c>
      <c r="AD199" s="26">
        <f>G199*0.966850828729282</f>
        <v>0</v>
      </c>
      <c r="AE199" s="26">
        <f>G199*(1-0.966850828729282)</f>
        <v>0</v>
      </c>
      <c r="AL199" s="26">
        <f>F199*AD199</f>
        <v>0</v>
      </c>
      <c r="AM199" s="26">
        <f>F199*AE199</f>
        <v>0</v>
      </c>
      <c r="AN199" s="27" t="s">
        <v>1187</v>
      </c>
      <c r="AO199" s="27" t="s">
        <v>1202</v>
      </c>
      <c r="AP199" s="15" t="s">
        <v>1208</v>
      </c>
    </row>
    <row r="200" spans="1:42" x14ac:dyDescent="0.2">
      <c r="D200" s="28" t="s">
        <v>913</v>
      </c>
      <c r="F200" s="29">
        <v>0.64</v>
      </c>
    </row>
    <row r="201" spans="1:42" x14ac:dyDescent="0.2">
      <c r="A201" s="23" t="s">
        <v>91</v>
      </c>
      <c r="B201" s="23" t="s">
        <v>710</v>
      </c>
      <c r="C201" s="23" t="s">
        <v>731</v>
      </c>
      <c r="D201" s="23" t="s">
        <v>1236</v>
      </c>
      <c r="E201" s="23" t="s">
        <v>1146</v>
      </c>
      <c r="F201" s="24">
        <v>3.68</v>
      </c>
      <c r="G201" s="24">
        <v>0</v>
      </c>
      <c r="H201" s="24">
        <f>ROUND(F201*AD201,2)</f>
        <v>0</v>
      </c>
      <c r="I201" s="24">
        <f>J201-H201</f>
        <v>0</v>
      </c>
      <c r="J201" s="24">
        <f>ROUND(F201*G201,2)</f>
        <v>0</v>
      </c>
      <c r="K201" s="24">
        <v>4.0000000000000002E-4</v>
      </c>
      <c r="L201" s="24">
        <f>F201*K201</f>
        <v>1.4720000000000002E-3</v>
      </c>
      <c r="M201" s="25" t="s">
        <v>7</v>
      </c>
      <c r="N201" s="24">
        <f>IF(M201="5",I201,0)</f>
        <v>0</v>
      </c>
      <c r="Y201" s="24">
        <f>IF(AC201=0,J201,0)</f>
        <v>0</v>
      </c>
      <c r="Z201" s="24">
        <f>IF(AC201=15,J201,0)</f>
        <v>0</v>
      </c>
      <c r="AA201" s="24">
        <f>IF(AC201=21,J201,0)</f>
        <v>0</v>
      </c>
      <c r="AC201" s="26">
        <v>21</v>
      </c>
      <c r="AD201" s="26">
        <f>G201*0.938757264193116</f>
        <v>0</v>
      </c>
      <c r="AE201" s="26">
        <f>G201*(1-0.938757264193116)</f>
        <v>0</v>
      </c>
      <c r="AL201" s="26">
        <f>F201*AD201</f>
        <v>0</v>
      </c>
      <c r="AM201" s="26">
        <f>F201*AE201</f>
        <v>0</v>
      </c>
      <c r="AN201" s="27" t="s">
        <v>1187</v>
      </c>
      <c r="AO201" s="27" t="s">
        <v>1202</v>
      </c>
      <c r="AP201" s="15" t="s">
        <v>1208</v>
      </c>
    </row>
    <row r="202" spans="1:42" x14ac:dyDescent="0.2">
      <c r="D202" s="28" t="s">
        <v>914</v>
      </c>
      <c r="F202" s="29">
        <v>3.68</v>
      </c>
    </row>
    <row r="203" spans="1:42" x14ac:dyDescent="0.2">
      <c r="A203" s="23" t="s">
        <v>92</v>
      </c>
      <c r="B203" s="23" t="s">
        <v>710</v>
      </c>
      <c r="C203" s="23" t="s">
        <v>732</v>
      </c>
      <c r="D203" s="23" t="s">
        <v>1237</v>
      </c>
      <c r="E203" s="23" t="s">
        <v>1148</v>
      </c>
      <c r="F203" s="24">
        <v>1.6</v>
      </c>
      <c r="G203" s="24">
        <v>0</v>
      </c>
      <c r="H203" s="24">
        <f>ROUND(F203*AD203,2)</f>
        <v>0</v>
      </c>
      <c r="I203" s="24">
        <f>J203-H203</f>
        <v>0</v>
      </c>
      <c r="J203" s="24">
        <f>ROUND(F203*G203,2)</f>
        <v>0</v>
      </c>
      <c r="K203" s="24">
        <v>3.2000000000000003E-4</v>
      </c>
      <c r="L203" s="24">
        <f>F203*K203</f>
        <v>5.1200000000000009E-4</v>
      </c>
      <c r="M203" s="25" t="s">
        <v>7</v>
      </c>
      <c r="N203" s="24">
        <f>IF(M203="5",I203,0)</f>
        <v>0</v>
      </c>
      <c r="Y203" s="24">
        <f>IF(AC203=0,J203,0)</f>
        <v>0</v>
      </c>
      <c r="Z203" s="24">
        <f>IF(AC203=15,J203,0)</f>
        <v>0</v>
      </c>
      <c r="AA203" s="24">
        <f>IF(AC203=21,J203,0)</f>
        <v>0</v>
      </c>
      <c r="AC203" s="26">
        <v>21</v>
      </c>
      <c r="AD203" s="26">
        <f>G203*0.584192439862543</f>
        <v>0</v>
      </c>
      <c r="AE203" s="26">
        <f>G203*(1-0.584192439862543)</f>
        <v>0</v>
      </c>
      <c r="AL203" s="26">
        <f>F203*AD203</f>
        <v>0</v>
      </c>
      <c r="AM203" s="26">
        <f>F203*AE203</f>
        <v>0</v>
      </c>
      <c r="AN203" s="27" t="s">
        <v>1187</v>
      </c>
      <c r="AO203" s="27" t="s">
        <v>1202</v>
      </c>
      <c r="AP203" s="15" t="s">
        <v>1208</v>
      </c>
    </row>
    <row r="204" spans="1:42" x14ac:dyDescent="0.2">
      <c r="D204" s="28" t="s">
        <v>915</v>
      </c>
      <c r="F204" s="29">
        <v>1.6</v>
      </c>
    </row>
    <row r="205" spans="1:42" x14ac:dyDescent="0.2">
      <c r="A205" s="23" t="s">
        <v>93</v>
      </c>
      <c r="B205" s="23" t="s">
        <v>710</v>
      </c>
      <c r="C205" s="23" t="s">
        <v>733</v>
      </c>
      <c r="D205" s="23" t="s">
        <v>827</v>
      </c>
      <c r="E205" s="23" t="s">
        <v>1149</v>
      </c>
      <c r="F205" s="24">
        <v>0.02</v>
      </c>
      <c r="G205" s="24">
        <v>0</v>
      </c>
      <c r="H205" s="24">
        <f>ROUND(F205*AD205,2)</f>
        <v>0</v>
      </c>
      <c r="I205" s="24">
        <f>J205-H205</f>
        <v>0</v>
      </c>
      <c r="J205" s="24">
        <f>ROUND(F205*G205,2)</f>
        <v>0</v>
      </c>
      <c r="K205" s="24">
        <v>0</v>
      </c>
      <c r="L205" s="24">
        <f>F205*K205</f>
        <v>0</v>
      </c>
      <c r="M205" s="25" t="s">
        <v>11</v>
      </c>
      <c r="N205" s="24">
        <f>IF(M205="5",I205,0)</f>
        <v>0</v>
      </c>
      <c r="Y205" s="24">
        <f>IF(AC205=0,J205,0)</f>
        <v>0</v>
      </c>
      <c r="Z205" s="24">
        <f>IF(AC205=15,J205,0)</f>
        <v>0</v>
      </c>
      <c r="AA205" s="24">
        <f>IF(AC205=21,J205,0)</f>
        <v>0</v>
      </c>
      <c r="AC205" s="26">
        <v>21</v>
      </c>
      <c r="AD205" s="26">
        <f>G205*0</f>
        <v>0</v>
      </c>
      <c r="AE205" s="26">
        <f>G205*(1-0)</f>
        <v>0</v>
      </c>
      <c r="AL205" s="26">
        <f>F205*AD205</f>
        <v>0</v>
      </c>
      <c r="AM205" s="26">
        <f>F205*AE205</f>
        <v>0</v>
      </c>
      <c r="AN205" s="27" t="s">
        <v>1187</v>
      </c>
      <c r="AO205" s="27" t="s">
        <v>1202</v>
      </c>
      <c r="AP205" s="15" t="s">
        <v>1208</v>
      </c>
    </row>
    <row r="206" spans="1:42" x14ac:dyDescent="0.2">
      <c r="D206" s="28" t="s">
        <v>916</v>
      </c>
      <c r="F206" s="29">
        <v>0.02</v>
      </c>
    </row>
    <row r="207" spans="1:42" x14ac:dyDescent="0.2">
      <c r="A207" s="20"/>
      <c r="B207" s="21" t="s">
        <v>710</v>
      </c>
      <c r="C207" s="21" t="s">
        <v>695</v>
      </c>
      <c r="D207" s="57" t="s">
        <v>829</v>
      </c>
      <c r="E207" s="58"/>
      <c r="F207" s="58"/>
      <c r="G207" s="58"/>
      <c r="H207" s="22">
        <f>SUM(H208:H208)</f>
        <v>0</v>
      </c>
      <c r="I207" s="22">
        <f>SUM(I208:I208)</f>
        <v>0</v>
      </c>
      <c r="J207" s="22">
        <f>H207+I207</f>
        <v>0</v>
      </c>
      <c r="K207" s="15"/>
      <c r="L207" s="22">
        <f>SUM(L208:L208)</f>
        <v>1.4599999999999999E-3</v>
      </c>
      <c r="O207" s="22">
        <f>IF(P207="PR",J207,SUM(N208:N208))</f>
        <v>0</v>
      </c>
      <c r="P207" s="15" t="s">
        <v>1174</v>
      </c>
      <c r="Q207" s="22">
        <f>IF(P207="HS",H207,0)</f>
        <v>0</v>
      </c>
      <c r="R207" s="22">
        <f>IF(P207="HS",I207-O207,0)</f>
        <v>0</v>
      </c>
      <c r="S207" s="22">
        <f>IF(P207="PS",H207,0)</f>
        <v>0</v>
      </c>
      <c r="T207" s="22">
        <f>IF(P207="PS",I207-O207,0)</f>
        <v>0</v>
      </c>
      <c r="U207" s="22">
        <f>IF(P207="MP",H207,0)</f>
        <v>0</v>
      </c>
      <c r="V207" s="22">
        <f>IF(P207="MP",I207-O207,0)</f>
        <v>0</v>
      </c>
      <c r="W207" s="22">
        <f>IF(P207="OM",H207,0)</f>
        <v>0</v>
      </c>
      <c r="X207" s="15" t="s">
        <v>710</v>
      </c>
      <c r="AH207" s="22">
        <f>SUM(Y208:Y208)</f>
        <v>0</v>
      </c>
      <c r="AI207" s="22">
        <f>SUM(Z208:Z208)</f>
        <v>0</v>
      </c>
      <c r="AJ207" s="22">
        <f>SUM(AA208:AA208)</f>
        <v>0</v>
      </c>
    </row>
    <row r="208" spans="1:42" x14ac:dyDescent="0.2">
      <c r="A208" s="23" t="s">
        <v>94</v>
      </c>
      <c r="B208" s="23" t="s">
        <v>710</v>
      </c>
      <c r="C208" s="23" t="s">
        <v>734</v>
      </c>
      <c r="D208" s="23" t="s">
        <v>830</v>
      </c>
      <c r="E208" s="23" t="s">
        <v>1150</v>
      </c>
      <c r="F208" s="24">
        <v>1</v>
      </c>
      <c r="G208" s="24">
        <v>0</v>
      </c>
      <c r="H208" s="24">
        <f>ROUND(F208*AD208,2)</f>
        <v>0</v>
      </c>
      <c r="I208" s="24">
        <f>J208-H208</f>
        <v>0</v>
      </c>
      <c r="J208" s="24">
        <f>ROUND(F208*G208,2)</f>
        <v>0</v>
      </c>
      <c r="K208" s="24">
        <v>1.4599999999999999E-3</v>
      </c>
      <c r="L208" s="24">
        <f>F208*K208</f>
        <v>1.4599999999999999E-3</v>
      </c>
      <c r="M208" s="25" t="s">
        <v>7</v>
      </c>
      <c r="N208" s="24">
        <f>IF(M208="5",I208,0)</f>
        <v>0</v>
      </c>
      <c r="Y208" s="24">
        <f>IF(AC208=0,J208,0)</f>
        <v>0</v>
      </c>
      <c r="Z208" s="24">
        <f>IF(AC208=15,J208,0)</f>
        <v>0</v>
      </c>
      <c r="AA208" s="24">
        <f>IF(AC208=21,J208,0)</f>
        <v>0</v>
      </c>
      <c r="AC208" s="26">
        <v>21</v>
      </c>
      <c r="AD208" s="26">
        <f>G208*0</f>
        <v>0</v>
      </c>
      <c r="AE208" s="26">
        <f>G208*(1-0)</f>
        <v>0</v>
      </c>
      <c r="AL208" s="26">
        <f>F208*AD208</f>
        <v>0</v>
      </c>
      <c r="AM208" s="26">
        <f>F208*AE208</f>
        <v>0</v>
      </c>
      <c r="AN208" s="27" t="s">
        <v>1188</v>
      </c>
      <c r="AO208" s="27" t="s">
        <v>1203</v>
      </c>
      <c r="AP208" s="15" t="s">
        <v>1208</v>
      </c>
    </row>
    <row r="209" spans="1:42" x14ac:dyDescent="0.2">
      <c r="D209" s="28" t="s">
        <v>831</v>
      </c>
      <c r="F209" s="29">
        <v>1</v>
      </c>
    </row>
    <row r="210" spans="1:42" x14ac:dyDescent="0.2">
      <c r="A210" s="20"/>
      <c r="B210" s="21" t="s">
        <v>710</v>
      </c>
      <c r="C210" s="21" t="s">
        <v>699</v>
      </c>
      <c r="D210" s="57" t="s">
        <v>832</v>
      </c>
      <c r="E210" s="58"/>
      <c r="F210" s="58"/>
      <c r="G210" s="58"/>
      <c r="H210" s="22">
        <f>SUM(H211:H241)</f>
        <v>0</v>
      </c>
      <c r="I210" s="22">
        <f>SUM(I211:I241)</f>
        <v>0</v>
      </c>
      <c r="J210" s="22">
        <f>H210+I210</f>
        <v>0</v>
      </c>
      <c r="K210" s="15"/>
      <c r="L210" s="22">
        <f>SUM(L211:L241)</f>
        <v>5.9279999999999999E-2</v>
      </c>
      <c r="O210" s="22">
        <f>IF(P210="PR",J210,SUM(N211:N241))</f>
        <v>0</v>
      </c>
      <c r="P210" s="15" t="s">
        <v>1174</v>
      </c>
      <c r="Q210" s="22">
        <f>IF(P210="HS",H210,0)</f>
        <v>0</v>
      </c>
      <c r="R210" s="22">
        <f>IF(P210="HS",I210-O210,0)</f>
        <v>0</v>
      </c>
      <c r="S210" s="22">
        <f>IF(P210="PS",H210,0)</f>
        <v>0</v>
      </c>
      <c r="T210" s="22">
        <f>IF(P210="PS",I210-O210,0)</f>
        <v>0</v>
      </c>
      <c r="U210" s="22">
        <f>IF(P210="MP",H210,0)</f>
        <v>0</v>
      </c>
      <c r="V210" s="22">
        <f>IF(P210="MP",I210-O210,0)</f>
        <v>0</v>
      </c>
      <c r="W210" s="22">
        <f>IF(P210="OM",H210,0)</f>
        <v>0</v>
      </c>
      <c r="X210" s="15" t="s">
        <v>710</v>
      </c>
      <c r="AH210" s="22">
        <f>SUM(Y211:Y241)</f>
        <v>0</v>
      </c>
      <c r="AI210" s="22">
        <f>SUM(Z211:Z241)</f>
        <v>0</v>
      </c>
      <c r="AJ210" s="22">
        <f>SUM(AA211:AA241)</f>
        <v>0</v>
      </c>
    </row>
    <row r="211" spans="1:42" x14ac:dyDescent="0.2">
      <c r="A211" s="23" t="s">
        <v>95</v>
      </c>
      <c r="B211" s="23" t="s">
        <v>710</v>
      </c>
      <c r="C211" s="23" t="s">
        <v>735</v>
      </c>
      <c r="D211" s="23" t="s">
        <v>1225</v>
      </c>
      <c r="E211" s="23" t="s">
        <v>1151</v>
      </c>
      <c r="F211" s="24">
        <v>1</v>
      </c>
      <c r="G211" s="24">
        <v>0</v>
      </c>
      <c r="H211" s="24">
        <f>ROUND(F211*AD211,2)</f>
        <v>0</v>
      </c>
      <c r="I211" s="24">
        <f>J211-H211</f>
        <v>0</v>
      </c>
      <c r="J211" s="24">
        <f>ROUND(F211*G211,2)</f>
        <v>0</v>
      </c>
      <c r="K211" s="24">
        <v>1.41E-3</v>
      </c>
      <c r="L211" s="24">
        <f>F211*K211</f>
        <v>1.41E-3</v>
      </c>
      <c r="M211" s="25" t="s">
        <v>7</v>
      </c>
      <c r="N211" s="24">
        <f>IF(M211="5",I211,0)</f>
        <v>0</v>
      </c>
      <c r="Y211" s="24">
        <f>IF(AC211=0,J211,0)</f>
        <v>0</v>
      </c>
      <c r="Z211" s="24">
        <f>IF(AC211=15,J211,0)</f>
        <v>0</v>
      </c>
      <c r="AA211" s="24">
        <f>IF(AC211=21,J211,0)</f>
        <v>0</v>
      </c>
      <c r="AC211" s="26">
        <v>21</v>
      </c>
      <c r="AD211" s="26">
        <f>G211*0.538136882129278</f>
        <v>0</v>
      </c>
      <c r="AE211" s="26">
        <f>G211*(1-0.538136882129278)</f>
        <v>0</v>
      </c>
      <c r="AL211" s="26">
        <f>F211*AD211</f>
        <v>0</v>
      </c>
      <c r="AM211" s="26">
        <f>F211*AE211</f>
        <v>0</v>
      </c>
      <c r="AN211" s="27" t="s">
        <v>1189</v>
      </c>
      <c r="AO211" s="27" t="s">
        <v>1203</v>
      </c>
      <c r="AP211" s="15" t="s">
        <v>1208</v>
      </c>
    </row>
    <row r="212" spans="1:42" x14ac:dyDescent="0.2">
      <c r="D212" s="28" t="s">
        <v>831</v>
      </c>
      <c r="F212" s="29">
        <v>1</v>
      </c>
    </row>
    <row r="213" spans="1:42" x14ac:dyDescent="0.2">
      <c r="A213" s="31" t="s">
        <v>96</v>
      </c>
      <c r="B213" s="31" t="s">
        <v>710</v>
      </c>
      <c r="C213" s="31" t="s">
        <v>795</v>
      </c>
      <c r="D213" s="31" t="s">
        <v>1238</v>
      </c>
      <c r="E213" s="31" t="s">
        <v>1151</v>
      </c>
      <c r="F213" s="32">
        <v>1</v>
      </c>
      <c r="G213" s="32">
        <v>0</v>
      </c>
      <c r="H213" s="32">
        <f>ROUND(F213*AD213,2)</f>
        <v>0</v>
      </c>
      <c r="I213" s="32">
        <f>J213-H213</f>
        <v>0</v>
      </c>
      <c r="J213" s="32">
        <f>ROUND(F213*G213,2)</f>
        <v>0</v>
      </c>
      <c r="K213" s="32">
        <v>1.4E-2</v>
      </c>
      <c r="L213" s="32">
        <f>F213*K213</f>
        <v>1.4E-2</v>
      </c>
      <c r="M213" s="33" t="s">
        <v>1170</v>
      </c>
      <c r="N213" s="32">
        <f>IF(M213="5",I213,0)</f>
        <v>0</v>
      </c>
      <c r="Y213" s="32">
        <f>IF(AC213=0,J213,0)</f>
        <v>0</v>
      </c>
      <c r="Z213" s="32">
        <f>IF(AC213=15,J213,0)</f>
        <v>0</v>
      </c>
      <c r="AA213" s="32">
        <f>IF(AC213=21,J213,0)</f>
        <v>0</v>
      </c>
      <c r="AC213" s="26">
        <v>21</v>
      </c>
      <c r="AD213" s="26">
        <f>G213*1</f>
        <v>0</v>
      </c>
      <c r="AE213" s="26">
        <f>G213*(1-1)</f>
        <v>0</v>
      </c>
      <c r="AL213" s="26">
        <f>F213*AD213</f>
        <v>0</v>
      </c>
      <c r="AM213" s="26">
        <f>F213*AE213</f>
        <v>0</v>
      </c>
      <c r="AN213" s="27" t="s">
        <v>1189</v>
      </c>
      <c r="AO213" s="27" t="s">
        <v>1203</v>
      </c>
      <c r="AP213" s="15" t="s">
        <v>1208</v>
      </c>
    </row>
    <row r="214" spans="1:42" x14ac:dyDescent="0.2">
      <c r="D214" s="28" t="s">
        <v>831</v>
      </c>
      <c r="F214" s="29">
        <v>1</v>
      </c>
    </row>
    <row r="215" spans="1:42" x14ac:dyDescent="0.2">
      <c r="A215" s="23" t="s">
        <v>97</v>
      </c>
      <c r="B215" s="23" t="s">
        <v>710</v>
      </c>
      <c r="C215" s="23" t="s">
        <v>737</v>
      </c>
      <c r="D215" s="23" t="s">
        <v>833</v>
      </c>
      <c r="E215" s="23" t="s">
        <v>1151</v>
      </c>
      <c r="F215" s="24">
        <v>1</v>
      </c>
      <c r="G215" s="24">
        <v>0</v>
      </c>
      <c r="H215" s="24">
        <f>ROUND(F215*AD215,2)</f>
        <v>0</v>
      </c>
      <c r="I215" s="24">
        <f>J215-H215</f>
        <v>0</v>
      </c>
      <c r="J215" s="24">
        <f>ROUND(F215*G215,2)</f>
        <v>0</v>
      </c>
      <c r="K215" s="24">
        <v>1.1999999999999999E-3</v>
      </c>
      <c r="L215" s="24">
        <f>F215*K215</f>
        <v>1.1999999999999999E-3</v>
      </c>
      <c r="M215" s="25" t="s">
        <v>7</v>
      </c>
      <c r="N215" s="24">
        <f>IF(M215="5",I215,0)</f>
        <v>0</v>
      </c>
      <c r="Y215" s="24">
        <f>IF(AC215=0,J215,0)</f>
        <v>0</v>
      </c>
      <c r="Z215" s="24">
        <f>IF(AC215=15,J215,0)</f>
        <v>0</v>
      </c>
      <c r="AA215" s="24">
        <f>IF(AC215=21,J215,0)</f>
        <v>0</v>
      </c>
      <c r="AC215" s="26">
        <v>21</v>
      </c>
      <c r="AD215" s="26">
        <f>G215*0.50771855010661</f>
        <v>0</v>
      </c>
      <c r="AE215" s="26">
        <f>G215*(1-0.50771855010661)</f>
        <v>0</v>
      </c>
      <c r="AL215" s="26">
        <f>F215*AD215</f>
        <v>0</v>
      </c>
      <c r="AM215" s="26">
        <f>F215*AE215</f>
        <v>0</v>
      </c>
      <c r="AN215" s="27" t="s">
        <v>1189</v>
      </c>
      <c r="AO215" s="27" t="s">
        <v>1203</v>
      </c>
      <c r="AP215" s="15" t="s">
        <v>1208</v>
      </c>
    </row>
    <row r="216" spans="1:42" x14ac:dyDescent="0.2">
      <c r="D216" s="28" t="s">
        <v>831</v>
      </c>
      <c r="F216" s="29">
        <v>1</v>
      </c>
    </row>
    <row r="217" spans="1:42" x14ac:dyDescent="0.2">
      <c r="A217" s="31" t="s">
        <v>98</v>
      </c>
      <c r="B217" s="31" t="s">
        <v>710</v>
      </c>
      <c r="C217" s="31" t="s">
        <v>739</v>
      </c>
      <c r="D217" s="31" t="s">
        <v>834</v>
      </c>
      <c r="E217" s="31" t="s">
        <v>1151</v>
      </c>
      <c r="F217" s="32">
        <v>1</v>
      </c>
      <c r="G217" s="32">
        <v>0</v>
      </c>
      <c r="H217" s="32">
        <f>ROUND(F217*AD217,2)</f>
        <v>0</v>
      </c>
      <c r="I217" s="32">
        <f>J217-H217</f>
        <v>0</v>
      </c>
      <c r="J217" s="32">
        <f>ROUND(F217*G217,2)</f>
        <v>0</v>
      </c>
      <c r="K217" s="32">
        <v>7.3999999999999999E-4</v>
      </c>
      <c r="L217" s="32">
        <f>F217*K217</f>
        <v>7.3999999999999999E-4</v>
      </c>
      <c r="M217" s="33" t="s">
        <v>1170</v>
      </c>
      <c r="N217" s="32">
        <f>IF(M217="5",I217,0)</f>
        <v>0</v>
      </c>
      <c r="Y217" s="32">
        <f>IF(AC217=0,J217,0)</f>
        <v>0</v>
      </c>
      <c r="Z217" s="32">
        <f>IF(AC217=15,J217,0)</f>
        <v>0</v>
      </c>
      <c r="AA217" s="32">
        <f>IF(AC217=21,J217,0)</f>
        <v>0</v>
      </c>
      <c r="AC217" s="26">
        <v>21</v>
      </c>
      <c r="AD217" s="26">
        <f>G217*1</f>
        <v>0</v>
      </c>
      <c r="AE217" s="26">
        <f>G217*(1-1)</f>
        <v>0</v>
      </c>
      <c r="AL217" s="26">
        <f>F217*AD217</f>
        <v>0</v>
      </c>
      <c r="AM217" s="26">
        <f>F217*AE217</f>
        <v>0</v>
      </c>
      <c r="AN217" s="27" t="s">
        <v>1189</v>
      </c>
      <c r="AO217" s="27" t="s">
        <v>1203</v>
      </c>
      <c r="AP217" s="15" t="s">
        <v>1208</v>
      </c>
    </row>
    <row r="218" spans="1:42" x14ac:dyDescent="0.2">
      <c r="D218" s="28" t="s">
        <v>831</v>
      </c>
      <c r="F218" s="29">
        <v>1</v>
      </c>
    </row>
    <row r="219" spans="1:42" x14ac:dyDescent="0.2">
      <c r="A219" s="31" t="s">
        <v>99</v>
      </c>
      <c r="B219" s="31" t="s">
        <v>710</v>
      </c>
      <c r="C219" s="31" t="s">
        <v>738</v>
      </c>
      <c r="D219" s="31" t="s">
        <v>1240</v>
      </c>
      <c r="E219" s="31" t="s">
        <v>1151</v>
      </c>
      <c r="F219" s="32">
        <v>1</v>
      </c>
      <c r="G219" s="32">
        <v>0</v>
      </c>
      <c r="H219" s="32">
        <f>ROUND(F219*AD219,2)</f>
        <v>0</v>
      </c>
      <c r="I219" s="32">
        <f>J219-H219</f>
        <v>0</v>
      </c>
      <c r="J219" s="32">
        <f>ROUND(F219*G219,2)</f>
        <v>0</v>
      </c>
      <c r="K219" s="32">
        <v>1.0499999999999999E-3</v>
      </c>
      <c r="L219" s="32">
        <f>F219*K219</f>
        <v>1.0499999999999999E-3</v>
      </c>
      <c r="M219" s="33" t="s">
        <v>1170</v>
      </c>
      <c r="N219" s="32">
        <f>IF(M219="5",I219,0)</f>
        <v>0</v>
      </c>
      <c r="Y219" s="32">
        <f>IF(AC219=0,J219,0)</f>
        <v>0</v>
      </c>
      <c r="Z219" s="32">
        <f>IF(AC219=15,J219,0)</f>
        <v>0</v>
      </c>
      <c r="AA219" s="32">
        <f>IF(AC219=21,J219,0)</f>
        <v>0</v>
      </c>
      <c r="AC219" s="26">
        <v>21</v>
      </c>
      <c r="AD219" s="26">
        <f>G219*1</f>
        <v>0</v>
      </c>
      <c r="AE219" s="26">
        <f>G219*(1-1)</f>
        <v>0</v>
      </c>
      <c r="AL219" s="26">
        <f>F219*AD219</f>
        <v>0</v>
      </c>
      <c r="AM219" s="26">
        <f>F219*AE219</f>
        <v>0</v>
      </c>
      <c r="AN219" s="27" t="s">
        <v>1189</v>
      </c>
      <c r="AO219" s="27" t="s">
        <v>1203</v>
      </c>
      <c r="AP219" s="15" t="s">
        <v>1208</v>
      </c>
    </row>
    <row r="220" spans="1:42" x14ac:dyDescent="0.2">
      <c r="D220" s="28" t="s">
        <v>831</v>
      </c>
      <c r="F220" s="29">
        <v>1</v>
      </c>
    </row>
    <row r="221" spans="1:42" x14ac:dyDescent="0.2">
      <c r="A221" s="23" t="s">
        <v>100</v>
      </c>
      <c r="B221" s="23" t="s">
        <v>710</v>
      </c>
      <c r="C221" s="23" t="s">
        <v>740</v>
      </c>
      <c r="D221" s="23" t="s">
        <v>835</v>
      </c>
      <c r="E221" s="23" t="s">
        <v>1152</v>
      </c>
      <c r="F221" s="24">
        <v>1</v>
      </c>
      <c r="G221" s="24">
        <v>0</v>
      </c>
      <c r="H221" s="24">
        <f>ROUND(F221*AD221,2)</f>
        <v>0</v>
      </c>
      <c r="I221" s="24">
        <f>J221-H221</f>
        <v>0</v>
      </c>
      <c r="J221" s="24">
        <f>ROUND(F221*G221,2)</f>
        <v>0</v>
      </c>
      <c r="K221" s="24">
        <v>4.0000000000000001E-3</v>
      </c>
      <c r="L221" s="24">
        <f>F221*K221</f>
        <v>4.0000000000000001E-3</v>
      </c>
      <c r="M221" s="25" t="s">
        <v>7</v>
      </c>
      <c r="N221" s="24">
        <f>IF(M221="5",I221,0)</f>
        <v>0</v>
      </c>
      <c r="Y221" s="24">
        <f>IF(AC221=0,J221,0)</f>
        <v>0</v>
      </c>
      <c r="Z221" s="24">
        <f>IF(AC221=15,J221,0)</f>
        <v>0</v>
      </c>
      <c r="AA221" s="24">
        <f>IF(AC221=21,J221,0)</f>
        <v>0</v>
      </c>
      <c r="AC221" s="26">
        <v>21</v>
      </c>
      <c r="AD221" s="26">
        <f>G221*0.62904717853839</f>
        <v>0</v>
      </c>
      <c r="AE221" s="26">
        <f>G221*(1-0.62904717853839)</f>
        <v>0</v>
      </c>
      <c r="AL221" s="26">
        <f>F221*AD221</f>
        <v>0</v>
      </c>
      <c r="AM221" s="26">
        <f>F221*AE221</f>
        <v>0</v>
      </c>
      <c r="AN221" s="27" t="s">
        <v>1189</v>
      </c>
      <c r="AO221" s="27" t="s">
        <v>1203</v>
      </c>
      <c r="AP221" s="15" t="s">
        <v>1208</v>
      </c>
    </row>
    <row r="222" spans="1:42" x14ac:dyDescent="0.2">
      <c r="D222" s="28" t="s">
        <v>831</v>
      </c>
      <c r="F222" s="29">
        <v>1</v>
      </c>
    </row>
    <row r="223" spans="1:42" x14ac:dyDescent="0.2">
      <c r="A223" s="31" t="s">
        <v>101</v>
      </c>
      <c r="B223" s="31" t="s">
        <v>710</v>
      </c>
      <c r="C223" s="31" t="s">
        <v>742</v>
      </c>
      <c r="D223" s="31" t="s">
        <v>1241</v>
      </c>
      <c r="E223" s="31" t="s">
        <v>1151</v>
      </c>
      <c r="F223" s="32">
        <v>1</v>
      </c>
      <c r="G223" s="32">
        <v>0</v>
      </c>
      <c r="H223" s="32">
        <f>ROUND(F223*AD223,2)</f>
        <v>0</v>
      </c>
      <c r="I223" s="32">
        <f>J223-H223</f>
        <v>0</v>
      </c>
      <c r="J223" s="32">
        <f>ROUND(F223*G223,2)</f>
        <v>0</v>
      </c>
      <c r="K223" s="32">
        <v>1.4500000000000001E-2</v>
      </c>
      <c r="L223" s="32">
        <f>F223*K223</f>
        <v>1.4500000000000001E-2</v>
      </c>
      <c r="M223" s="33" t="s">
        <v>1170</v>
      </c>
      <c r="N223" s="32">
        <f>IF(M223="5",I223,0)</f>
        <v>0</v>
      </c>
      <c r="Y223" s="32">
        <f>IF(AC223=0,J223,0)</f>
        <v>0</v>
      </c>
      <c r="Z223" s="32">
        <f>IF(AC223=15,J223,0)</f>
        <v>0</v>
      </c>
      <c r="AA223" s="32">
        <f>IF(AC223=21,J223,0)</f>
        <v>0</v>
      </c>
      <c r="AC223" s="26">
        <v>21</v>
      </c>
      <c r="AD223" s="26">
        <f>G223*1</f>
        <v>0</v>
      </c>
      <c r="AE223" s="26">
        <f>G223*(1-1)</f>
        <v>0</v>
      </c>
      <c r="AL223" s="26">
        <f>F223*AD223</f>
        <v>0</v>
      </c>
      <c r="AM223" s="26">
        <f>F223*AE223</f>
        <v>0</v>
      </c>
      <c r="AN223" s="27" t="s">
        <v>1189</v>
      </c>
      <c r="AO223" s="27" t="s">
        <v>1203</v>
      </c>
      <c r="AP223" s="15" t="s">
        <v>1208</v>
      </c>
    </row>
    <row r="224" spans="1:42" x14ac:dyDescent="0.2">
      <c r="D224" s="28" t="s">
        <v>831</v>
      </c>
      <c r="F224" s="29">
        <v>1</v>
      </c>
    </row>
    <row r="225" spans="1:42" x14ac:dyDescent="0.2">
      <c r="A225" s="31" t="s">
        <v>102</v>
      </c>
      <c r="B225" s="31" t="s">
        <v>710</v>
      </c>
      <c r="C225" s="31" t="s">
        <v>741</v>
      </c>
      <c r="D225" s="31" t="s">
        <v>1224</v>
      </c>
      <c r="E225" s="31" t="s">
        <v>1151</v>
      </c>
      <c r="F225" s="32">
        <v>1</v>
      </c>
      <c r="G225" s="32">
        <v>0</v>
      </c>
      <c r="H225" s="32">
        <f>ROUND(F225*AD225,2)</f>
        <v>0</v>
      </c>
      <c r="I225" s="32">
        <f>J225-H225</f>
        <v>0</v>
      </c>
      <c r="J225" s="32">
        <f>ROUND(F225*G225,2)</f>
        <v>0</v>
      </c>
      <c r="K225" s="32">
        <v>1E-3</v>
      </c>
      <c r="L225" s="32">
        <f>F225*K225</f>
        <v>1E-3</v>
      </c>
      <c r="M225" s="33" t="s">
        <v>1170</v>
      </c>
      <c r="N225" s="32">
        <f>IF(M225="5",I225,0)</f>
        <v>0</v>
      </c>
      <c r="Y225" s="32">
        <f>IF(AC225=0,J225,0)</f>
        <v>0</v>
      </c>
      <c r="Z225" s="32">
        <f>IF(AC225=15,J225,0)</f>
        <v>0</v>
      </c>
      <c r="AA225" s="32">
        <f>IF(AC225=21,J225,0)</f>
        <v>0</v>
      </c>
      <c r="AC225" s="26">
        <v>21</v>
      </c>
      <c r="AD225" s="26">
        <f>G225*1</f>
        <v>0</v>
      </c>
      <c r="AE225" s="26">
        <f>G225*(1-1)</f>
        <v>0</v>
      </c>
      <c r="AL225" s="26">
        <f>F225*AD225</f>
        <v>0</v>
      </c>
      <c r="AM225" s="26">
        <f>F225*AE225</f>
        <v>0</v>
      </c>
      <c r="AN225" s="27" t="s">
        <v>1189</v>
      </c>
      <c r="AO225" s="27" t="s">
        <v>1203</v>
      </c>
      <c r="AP225" s="15" t="s">
        <v>1208</v>
      </c>
    </row>
    <row r="226" spans="1:42" x14ac:dyDescent="0.2">
      <c r="D226" s="28" t="s">
        <v>831</v>
      </c>
      <c r="F226" s="29">
        <v>1</v>
      </c>
    </row>
    <row r="227" spans="1:42" x14ac:dyDescent="0.2">
      <c r="A227" s="23" t="s">
        <v>103</v>
      </c>
      <c r="B227" s="23" t="s">
        <v>710</v>
      </c>
      <c r="C227" s="23" t="s">
        <v>743</v>
      </c>
      <c r="D227" s="23" t="s">
        <v>836</v>
      </c>
      <c r="E227" s="23" t="s">
        <v>1152</v>
      </c>
      <c r="F227" s="24">
        <v>1</v>
      </c>
      <c r="G227" s="24">
        <v>0</v>
      </c>
      <c r="H227" s="24">
        <f>ROUND(F227*AD227,2)</f>
        <v>0</v>
      </c>
      <c r="I227" s="24">
        <f>J227-H227</f>
        <v>0</v>
      </c>
      <c r="J227" s="24">
        <f>ROUND(F227*G227,2)</f>
        <v>0</v>
      </c>
      <c r="K227" s="24">
        <v>1.7000000000000001E-4</v>
      </c>
      <c r="L227" s="24">
        <f>F227*K227</f>
        <v>1.7000000000000001E-4</v>
      </c>
      <c r="M227" s="25" t="s">
        <v>7</v>
      </c>
      <c r="N227" s="24">
        <f>IF(M227="5",I227,0)</f>
        <v>0</v>
      </c>
      <c r="Y227" s="24">
        <f>IF(AC227=0,J227,0)</f>
        <v>0</v>
      </c>
      <c r="Z227" s="24">
        <f>IF(AC227=15,J227,0)</f>
        <v>0</v>
      </c>
      <c r="AA227" s="24">
        <f>IF(AC227=21,J227,0)</f>
        <v>0</v>
      </c>
      <c r="AC227" s="26">
        <v>21</v>
      </c>
      <c r="AD227" s="26">
        <f>G227*0.503959731543624</f>
        <v>0</v>
      </c>
      <c r="AE227" s="26">
        <f>G227*(1-0.503959731543624)</f>
        <v>0</v>
      </c>
      <c r="AL227" s="26">
        <f>F227*AD227</f>
        <v>0</v>
      </c>
      <c r="AM227" s="26">
        <f>F227*AE227</f>
        <v>0</v>
      </c>
      <c r="AN227" s="27" t="s">
        <v>1189</v>
      </c>
      <c r="AO227" s="27" t="s">
        <v>1203</v>
      </c>
      <c r="AP227" s="15" t="s">
        <v>1208</v>
      </c>
    </row>
    <row r="228" spans="1:42" x14ac:dyDescent="0.2">
      <c r="D228" s="28" t="s">
        <v>831</v>
      </c>
      <c r="F228" s="29">
        <v>1</v>
      </c>
    </row>
    <row r="229" spans="1:42" x14ac:dyDescent="0.2">
      <c r="A229" s="23" t="s">
        <v>104</v>
      </c>
      <c r="B229" s="23" t="s">
        <v>710</v>
      </c>
      <c r="C229" s="23" t="s">
        <v>744</v>
      </c>
      <c r="D229" s="23" t="s">
        <v>1220</v>
      </c>
      <c r="E229" s="23" t="s">
        <v>1151</v>
      </c>
      <c r="F229" s="24">
        <v>1</v>
      </c>
      <c r="G229" s="24">
        <v>0</v>
      </c>
      <c r="H229" s="24">
        <f>ROUND(F229*AD229,2)</f>
        <v>0</v>
      </c>
      <c r="I229" s="24">
        <f>J229-H229</f>
        <v>0</v>
      </c>
      <c r="J229" s="24">
        <f>ROUND(F229*G229,2)</f>
        <v>0</v>
      </c>
      <c r="K229" s="24">
        <v>1.2E-2</v>
      </c>
      <c r="L229" s="24">
        <f>F229*K229</f>
        <v>1.2E-2</v>
      </c>
      <c r="M229" s="25" t="s">
        <v>7</v>
      </c>
      <c r="N229" s="24">
        <f>IF(M229="5",I229,0)</f>
        <v>0</v>
      </c>
      <c r="Y229" s="24">
        <f>IF(AC229=0,J229,0)</f>
        <v>0</v>
      </c>
      <c r="Z229" s="24">
        <f>IF(AC229=15,J229,0)</f>
        <v>0</v>
      </c>
      <c r="AA229" s="24">
        <f>IF(AC229=21,J229,0)</f>
        <v>0</v>
      </c>
      <c r="AC229" s="26">
        <v>21</v>
      </c>
      <c r="AD229" s="26">
        <f>G229*1</f>
        <v>0</v>
      </c>
      <c r="AE229" s="26">
        <f>G229*(1-1)</f>
        <v>0</v>
      </c>
      <c r="AL229" s="26">
        <f>F229*AD229</f>
        <v>0</v>
      </c>
      <c r="AM229" s="26">
        <f>F229*AE229</f>
        <v>0</v>
      </c>
      <c r="AN229" s="27" t="s">
        <v>1189</v>
      </c>
      <c r="AO229" s="27" t="s">
        <v>1203</v>
      </c>
      <c r="AP229" s="15" t="s">
        <v>1208</v>
      </c>
    </row>
    <row r="230" spans="1:42" x14ac:dyDescent="0.2">
      <c r="D230" s="28" t="s">
        <v>831</v>
      </c>
      <c r="F230" s="29">
        <v>1</v>
      </c>
    </row>
    <row r="231" spans="1:42" x14ac:dyDescent="0.2">
      <c r="A231" s="23" t="s">
        <v>105</v>
      </c>
      <c r="B231" s="23" t="s">
        <v>710</v>
      </c>
      <c r="C231" s="23" t="s">
        <v>745</v>
      </c>
      <c r="D231" s="23" t="s">
        <v>1221</v>
      </c>
      <c r="E231" s="23" t="s">
        <v>1151</v>
      </c>
      <c r="F231" s="24">
        <v>1</v>
      </c>
      <c r="G231" s="24">
        <v>0</v>
      </c>
      <c r="H231" s="24">
        <f>ROUND(F231*AD231,2)</f>
        <v>0</v>
      </c>
      <c r="I231" s="24">
        <f>J231-H231</f>
        <v>0</v>
      </c>
      <c r="J231" s="24">
        <f>ROUND(F231*G231,2)</f>
        <v>0</v>
      </c>
      <c r="K231" s="24">
        <v>7.0000000000000001E-3</v>
      </c>
      <c r="L231" s="24">
        <f>F231*K231</f>
        <v>7.0000000000000001E-3</v>
      </c>
      <c r="M231" s="25" t="s">
        <v>7</v>
      </c>
      <c r="N231" s="24">
        <f>IF(M231="5",I231,0)</f>
        <v>0</v>
      </c>
      <c r="Y231" s="24">
        <f>IF(AC231=0,J231,0)</f>
        <v>0</v>
      </c>
      <c r="Z231" s="24">
        <f>IF(AC231=15,J231,0)</f>
        <v>0</v>
      </c>
      <c r="AA231" s="24">
        <f>IF(AC231=21,J231,0)</f>
        <v>0</v>
      </c>
      <c r="AC231" s="26">
        <v>21</v>
      </c>
      <c r="AD231" s="26">
        <f>G231*1</f>
        <v>0</v>
      </c>
      <c r="AE231" s="26">
        <f>G231*(1-1)</f>
        <v>0</v>
      </c>
      <c r="AL231" s="26">
        <f>F231*AD231</f>
        <v>0</v>
      </c>
      <c r="AM231" s="26">
        <f>F231*AE231</f>
        <v>0</v>
      </c>
      <c r="AN231" s="27" t="s">
        <v>1189</v>
      </c>
      <c r="AO231" s="27" t="s">
        <v>1203</v>
      </c>
      <c r="AP231" s="15" t="s">
        <v>1208</v>
      </c>
    </row>
    <row r="232" spans="1:42" x14ac:dyDescent="0.2">
      <c r="D232" s="28" t="s">
        <v>831</v>
      </c>
      <c r="F232" s="29">
        <v>1</v>
      </c>
    </row>
    <row r="233" spans="1:42" x14ac:dyDescent="0.2">
      <c r="A233" s="23" t="s">
        <v>106</v>
      </c>
      <c r="B233" s="23" t="s">
        <v>710</v>
      </c>
      <c r="C233" s="23" t="s">
        <v>746</v>
      </c>
      <c r="D233" s="23" t="s">
        <v>1242</v>
      </c>
      <c r="E233" s="23" t="s">
        <v>1151</v>
      </c>
      <c r="F233" s="24">
        <v>1</v>
      </c>
      <c r="G233" s="24">
        <v>0</v>
      </c>
      <c r="H233" s="24">
        <f>ROUND(F233*AD233,2)</f>
        <v>0</v>
      </c>
      <c r="I233" s="24">
        <f>J233-H233</f>
        <v>0</v>
      </c>
      <c r="J233" s="24">
        <f>ROUND(F233*G233,2)</f>
        <v>0</v>
      </c>
      <c r="K233" s="24">
        <v>2.7999999999999998E-4</v>
      </c>
      <c r="L233" s="24">
        <f>F233*K233</f>
        <v>2.7999999999999998E-4</v>
      </c>
      <c r="M233" s="25" t="s">
        <v>7</v>
      </c>
      <c r="N233" s="24">
        <f>IF(M233="5",I233,0)</f>
        <v>0</v>
      </c>
      <c r="Y233" s="24">
        <f>IF(AC233=0,J233,0)</f>
        <v>0</v>
      </c>
      <c r="Z233" s="24">
        <f>IF(AC233=15,J233,0)</f>
        <v>0</v>
      </c>
      <c r="AA233" s="24">
        <f>IF(AC233=21,J233,0)</f>
        <v>0</v>
      </c>
      <c r="AC233" s="26">
        <v>21</v>
      </c>
      <c r="AD233" s="26">
        <f>G233*1</f>
        <v>0</v>
      </c>
      <c r="AE233" s="26">
        <f>G233*(1-1)</f>
        <v>0</v>
      </c>
      <c r="AL233" s="26">
        <f>F233*AD233</f>
        <v>0</v>
      </c>
      <c r="AM233" s="26">
        <f>F233*AE233</f>
        <v>0</v>
      </c>
      <c r="AN233" s="27" t="s">
        <v>1189</v>
      </c>
      <c r="AO233" s="27" t="s">
        <v>1203</v>
      </c>
      <c r="AP233" s="15" t="s">
        <v>1208</v>
      </c>
    </row>
    <row r="234" spans="1:42" x14ac:dyDescent="0.2">
      <c r="D234" s="28" t="s">
        <v>831</v>
      </c>
      <c r="F234" s="29">
        <v>1</v>
      </c>
    </row>
    <row r="235" spans="1:42" x14ac:dyDescent="0.2">
      <c r="A235" s="23" t="s">
        <v>107</v>
      </c>
      <c r="B235" s="23" t="s">
        <v>710</v>
      </c>
      <c r="C235" s="23" t="s">
        <v>747</v>
      </c>
      <c r="D235" s="23" t="s">
        <v>1243</v>
      </c>
      <c r="E235" s="23" t="s">
        <v>1151</v>
      </c>
      <c r="F235" s="24">
        <v>1</v>
      </c>
      <c r="G235" s="24">
        <v>0</v>
      </c>
      <c r="H235" s="24">
        <f>ROUND(F235*AD235,2)</f>
        <v>0</v>
      </c>
      <c r="I235" s="24">
        <f>J235-H235</f>
        <v>0</v>
      </c>
      <c r="J235" s="24">
        <f>ROUND(F235*G235,2)</f>
        <v>0</v>
      </c>
      <c r="K235" s="24">
        <v>1.1000000000000001E-3</v>
      </c>
      <c r="L235" s="24">
        <f>F235*K235</f>
        <v>1.1000000000000001E-3</v>
      </c>
      <c r="M235" s="25" t="s">
        <v>7</v>
      </c>
      <c r="N235" s="24">
        <f>IF(M235="5",I235,0)</f>
        <v>0</v>
      </c>
      <c r="Y235" s="24">
        <f>IF(AC235=0,J235,0)</f>
        <v>0</v>
      </c>
      <c r="Z235" s="24">
        <f>IF(AC235=15,J235,0)</f>
        <v>0</v>
      </c>
      <c r="AA235" s="24">
        <f>IF(AC235=21,J235,0)</f>
        <v>0</v>
      </c>
      <c r="AC235" s="26">
        <v>21</v>
      </c>
      <c r="AD235" s="26">
        <f>G235*1</f>
        <v>0</v>
      </c>
      <c r="AE235" s="26">
        <f>G235*(1-1)</f>
        <v>0</v>
      </c>
      <c r="AL235" s="26">
        <f>F235*AD235</f>
        <v>0</v>
      </c>
      <c r="AM235" s="26">
        <f>F235*AE235</f>
        <v>0</v>
      </c>
      <c r="AN235" s="27" t="s">
        <v>1189</v>
      </c>
      <c r="AO235" s="27" t="s">
        <v>1203</v>
      </c>
      <c r="AP235" s="15" t="s">
        <v>1208</v>
      </c>
    </row>
    <row r="236" spans="1:42" x14ac:dyDescent="0.2">
      <c r="D236" s="28" t="s">
        <v>831</v>
      </c>
      <c r="F236" s="29">
        <v>1</v>
      </c>
    </row>
    <row r="237" spans="1:42" x14ac:dyDescent="0.2">
      <c r="A237" s="23" t="s">
        <v>108</v>
      </c>
      <c r="B237" s="23" t="s">
        <v>710</v>
      </c>
      <c r="C237" s="23" t="s">
        <v>748</v>
      </c>
      <c r="D237" s="23" t="s">
        <v>837</v>
      </c>
      <c r="E237" s="23" t="s">
        <v>1151</v>
      </c>
      <c r="F237" s="24">
        <v>1</v>
      </c>
      <c r="G237" s="24">
        <v>0</v>
      </c>
      <c r="H237" s="24">
        <f>ROUND(F237*AD237,2)</f>
        <v>0</v>
      </c>
      <c r="I237" s="24">
        <f>J237-H237</f>
        <v>0</v>
      </c>
      <c r="J237" s="24">
        <f>ROUND(F237*G237,2)</f>
        <v>0</v>
      </c>
      <c r="K237" s="24">
        <v>1.2999999999999999E-4</v>
      </c>
      <c r="L237" s="24">
        <f>F237*K237</f>
        <v>1.2999999999999999E-4</v>
      </c>
      <c r="M237" s="25" t="s">
        <v>7</v>
      </c>
      <c r="N237" s="24">
        <f>IF(M237="5",I237,0)</f>
        <v>0</v>
      </c>
      <c r="Y237" s="24">
        <f>IF(AC237=0,J237,0)</f>
        <v>0</v>
      </c>
      <c r="Z237" s="24">
        <f>IF(AC237=15,J237,0)</f>
        <v>0</v>
      </c>
      <c r="AA237" s="24">
        <f>IF(AC237=21,J237,0)</f>
        <v>0</v>
      </c>
      <c r="AC237" s="26">
        <v>21</v>
      </c>
      <c r="AD237" s="26">
        <f>G237*0.234411764705882</f>
        <v>0</v>
      </c>
      <c r="AE237" s="26">
        <f>G237*(1-0.234411764705882)</f>
        <v>0</v>
      </c>
      <c r="AL237" s="26">
        <f>F237*AD237</f>
        <v>0</v>
      </c>
      <c r="AM237" s="26">
        <f>F237*AE237</f>
        <v>0</v>
      </c>
      <c r="AN237" s="27" t="s">
        <v>1189</v>
      </c>
      <c r="AO237" s="27" t="s">
        <v>1203</v>
      </c>
      <c r="AP237" s="15" t="s">
        <v>1208</v>
      </c>
    </row>
    <row r="238" spans="1:42" x14ac:dyDescent="0.2">
      <c r="D238" s="28" t="s">
        <v>831</v>
      </c>
      <c r="F238" s="29">
        <v>1</v>
      </c>
    </row>
    <row r="239" spans="1:42" x14ac:dyDescent="0.2">
      <c r="A239" s="23" t="s">
        <v>109</v>
      </c>
      <c r="B239" s="23" t="s">
        <v>710</v>
      </c>
      <c r="C239" s="23" t="s">
        <v>749</v>
      </c>
      <c r="D239" s="23" t="s">
        <v>1245</v>
      </c>
      <c r="E239" s="23" t="s">
        <v>1151</v>
      </c>
      <c r="F239" s="24">
        <v>1</v>
      </c>
      <c r="G239" s="24">
        <v>0</v>
      </c>
      <c r="H239" s="24">
        <f>ROUND(F239*AD239,2)</f>
        <v>0</v>
      </c>
      <c r="I239" s="24">
        <f>J239-H239</f>
        <v>0</v>
      </c>
      <c r="J239" s="24">
        <f>ROUND(F239*G239,2)</f>
        <v>0</v>
      </c>
      <c r="K239" s="24">
        <v>6.9999999999999999E-4</v>
      </c>
      <c r="L239" s="24">
        <f>F239*K239</f>
        <v>6.9999999999999999E-4</v>
      </c>
      <c r="M239" s="25" t="s">
        <v>7</v>
      </c>
      <c r="N239" s="24">
        <f>IF(M239="5",I239,0)</f>
        <v>0</v>
      </c>
      <c r="Y239" s="24">
        <f>IF(AC239=0,J239,0)</f>
        <v>0</v>
      </c>
      <c r="Z239" s="24">
        <f>IF(AC239=15,J239,0)</f>
        <v>0</v>
      </c>
      <c r="AA239" s="24">
        <f>IF(AC239=21,J239,0)</f>
        <v>0</v>
      </c>
      <c r="AC239" s="26">
        <v>21</v>
      </c>
      <c r="AD239" s="26">
        <f>G239*1</f>
        <v>0</v>
      </c>
      <c r="AE239" s="26">
        <f>G239*(1-1)</f>
        <v>0</v>
      </c>
      <c r="AL239" s="26">
        <f>F239*AD239</f>
        <v>0</v>
      </c>
      <c r="AM239" s="26">
        <f>F239*AE239</f>
        <v>0</v>
      </c>
      <c r="AN239" s="27" t="s">
        <v>1189</v>
      </c>
      <c r="AO239" s="27" t="s">
        <v>1203</v>
      </c>
      <c r="AP239" s="15" t="s">
        <v>1208</v>
      </c>
    </row>
    <row r="240" spans="1:42" x14ac:dyDescent="0.2">
      <c r="D240" s="28" t="s">
        <v>831</v>
      </c>
      <c r="F240" s="29">
        <v>1</v>
      </c>
    </row>
    <row r="241" spans="1:42" x14ac:dyDescent="0.2">
      <c r="A241" s="23" t="s">
        <v>110</v>
      </c>
      <c r="B241" s="23" t="s">
        <v>710</v>
      </c>
      <c r="C241" s="23" t="s">
        <v>750</v>
      </c>
      <c r="D241" s="23" t="s">
        <v>838</v>
      </c>
      <c r="E241" s="23" t="s">
        <v>1149</v>
      </c>
      <c r="F241" s="24">
        <v>0.06</v>
      </c>
      <c r="G241" s="24">
        <v>0</v>
      </c>
      <c r="H241" s="24">
        <f>ROUND(F241*AD241,2)</f>
        <v>0</v>
      </c>
      <c r="I241" s="24">
        <f>J241-H241</f>
        <v>0</v>
      </c>
      <c r="J241" s="24">
        <f>ROUND(F241*G241,2)</f>
        <v>0</v>
      </c>
      <c r="K241" s="24">
        <v>0</v>
      </c>
      <c r="L241" s="24">
        <f>F241*K241</f>
        <v>0</v>
      </c>
      <c r="M241" s="25" t="s">
        <v>11</v>
      </c>
      <c r="N241" s="24">
        <f>IF(M241="5",I241,0)</f>
        <v>0</v>
      </c>
      <c r="Y241" s="24">
        <f>IF(AC241=0,J241,0)</f>
        <v>0</v>
      </c>
      <c r="Z241" s="24">
        <f>IF(AC241=15,J241,0)</f>
        <v>0</v>
      </c>
      <c r="AA241" s="24">
        <f>IF(AC241=21,J241,0)</f>
        <v>0</v>
      </c>
      <c r="AC241" s="26">
        <v>21</v>
      </c>
      <c r="AD241" s="26">
        <f>G241*0</f>
        <v>0</v>
      </c>
      <c r="AE241" s="26">
        <f>G241*(1-0)</f>
        <v>0</v>
      </c>
      <c r="AL241" s="26">
        <f>F241*AD241</f>
        <v>0</v>
      </c>
      <c r="AM241" s="26">
        <f>F241*AE241</f>
        <v>0</v>
      </c>
      <c r="AN241" s="27" t="s">
        <v>1189</v>
      </c>
      <c r="AO241" s="27" t="s">
        <v>1203</v>
      </c>
      <c r="AP241" s="15" t="s">
        <v>1208</v>
      </c>
    </row>
    <row r="242" spans="1:42" x14ac:dyDescent="0.2">
      <c r="D242" s="28" t="s">
        <v>917</v>
      </c>
      <c r="F242" s="29">
        <v>0.06</v>
      </c>
    </row>
    <row r="243" spans="1:42" x14ac:dyDescent="0.2">
      <c r="A243" s="20"/>
      <c r="B243" s="21" t="s">
        <v>710</v>
      </c>
      <c r="C243" s="21" t="s">
        <v>704</v>
      </c>
      <c r="D243" s="57" t="s">
        <v>841</v>
      </c>
      <c r="E243" s="58"/>
      <c r="F243" s="58"/>
      <c r="G243" s="58"/>
      <c r="H243" s="22">
        <f>SUM(H244:H250)</f>
        <v>0</v>
      </c>
      <c r="I243" s="22">
        <f>SUM(I244:I250)</f>
        <v>0</v>
      </c>
      <c r="J243" s="22">
        <f>H243+I243</f>
        <v>0</v>
      </c>
      <c r="K243" s="15"/>
      <c r="L243" s="22">
        <f>SUM(L244:L250)</f>
        <v>8.2978999999999997E-2</v>
      </c>
      <c r="O243" s="22">
        <f>IF(P243="PR",J243,SUM(N244:N250))</f>
        <v>0</v>
      </c>
      <c r="P243" s="15" t="s">
        <v>1174</v>
      </c>
      <c r="Q243" s="22">
        <f>IF(P243="HS",H243,0)</f>
        <v>0</v>
      </c>
      <c r="R243" s="22">
        <f>IF(P243="HS",I243-O243,0)</f>
        <v>0</v>
      </c>
      <c r="S243" s="22">
        <f>IF(P243="PS",H243,0)</f>
        <v>0</v>
      </c>
      <c r="T243" s="22">
        <f>IF(P243="PS",I243-O243,0)</f>
        <v>0</v>
      </c>
      <c r="U243" s="22">
        <f>IF(P243="MP",H243,0)</f>
        <v>0</v>
      </c>
      <c r="V243" s="22">
        <f>IF(P243="MP",I243-O243,0)</f>
        <v>0</v>
      </c>
      <c r="W243" s="22">
        <f>IF(P243="OM",H243,0)</f>
        <v>0</v>
      </c>
      <c r="X243" s="15" t="s">
        <v>710</v>
      </c>
      <c r="AH243" s="22">
        <f>SUM(Y244:Y250)</f>
        <v>0</v>
      </c>
      <c r="AI243" s="22">
        <f>SUM(Z244:Z250)</f>
        <v>0</v>
      </c>
      <c r="AJ243" s="22">
        <f>SUM(AA244:AA250)</f>
        <v>0</v>
      </c>
    </row>
    <row r="244" spans="1:42" x14ac:dyDescent="0.2">
      <c r="A244" s="23" t="s">
        <v>111</v>
      </c>
      <c r="B244" s="23" t="s">
        <v>710</v>
      </c>
      <c r="C244" s="23" t="s">
        <v>751</v>
      </c>
      <c r="D244" s="23" t="s">
        <v>1229</v>
      </c>
      <c r="E244" s="23" t="s">
        <v>1146</v>
      </c>
      <c r="F244" s="24">
        <v>3.93</v>
      </c>
      <c r="G244" s="24">
        <v>0</v>
      </c>
      <c r="H244" s="24">
        <f>ROUND(F244*AD244,2)</f>
        <v>0</v>
      </c>
      <c r="I244" s="24">
        <f>J244-H244</f>
        <v>0</v>
      </c>
      <c r="J244" s="24">
        <f>ROUND(F244*G244,2)</f>
        <v>0</v>
      </c>
      <c r="K244" s="24">
        <v>3.5000000000000001E-3</v>
      </c>
      <c r="L244" s="24">
        <f>F244*K244</f>
        <v>1.3755000000000002E-2</v>
      </c>
      <c r="M244" s="25" t="s">
        <v>7</v>
      </c>
      <c r="N244" s="24">
        <f>IF(M244="5",I244,0)</f>
        <v>0</v>
      </c>
      <c r="Y244" s="24">
        <f>IF(AC244=0,J244,0)</f>
        <v>0</v>
      </c>
      <c r="Z244" s="24">
        <f>IF(AC244=15,J244,0)</f>
        <v>0</v>
      </c>
      <c r="AA244" s="24">
        <f>IF(AC244=21,J244,0)</f>
        <v>0</v>
      </c>
      <c r="AC244" s="26">
        <v>21</v>
      </c>
      <c r="AD244" s="26">
        <f>G244*0.372054263565891</f>
        <v>0</v>
      </c>
      <c r="AE244" s="26">
        <f>G244*(1-0.372054263565891)</f>
        <v>0</v>
      </c>
      <c r="AL244" s="26">
        <f>F244*AD244</f>
        <v>0</v>
      </c>
      <c r="AM244" s="26">
        <f>F244*AE244</f>
        <v>0</v>
      </c>
      <c r="AN244" s="27" t="s">
        <v>1190</v>
      </c>
      <c r="AO244" s="27" t="s">
        <v>1204</v>
      </c>
      <c r="AP244" s="15" t="s">
        <v>1208</v>
      </c>
    </row>
    <row r="245" spans="1:42" x14ac:dyDescent="0.2">
      <c r="D245" s="28" t="s">
        <v>918</v>
      </c>
      <c r="F245" s="29">
        <v>3.93</v>
      </c>
    </row>
    <row r="246" spans="1:42" x14ac:dyDescent="0.2">
      <c r="A246" s="23" t="s">
        <v>112</v>
      </c>
      <c r="B246" s="23" t="s">
        <v>710</v>
      </c>
      <c r="C246" s="23" t="s">
        <v>752</v>
      </c>
      <c r="D246" s="23" t="s">
        <v>843</v>
      </c>
      <c r="E246" s="23" t="s">
        <v>1146</v>
      </c>
      <c r="F246" s="24">
        <v>3.93</v>
      </c>
      <c r="G246" s="24">
        <v>0</v>
      </c>
      <c r="H246" s="24">
        <f>ROUND(F246*AD246,2)</f>
        <v>0</v>
      </c>
      <c r="I246" s="24">
        <f>J246-H246</f>
        <v>0</v>
      </c>
      <c r="J246" s="24">
        <f>ROUND(F246*G246,2)</f>
        <v>0</v>
      </c>
      <c r="K246" s="24">
        <v>8.0000000000000004E-4</v>
      </c>
      <c r="L246" s="24">
        <f>F246*K246</f>
        <v>3.1440000000000001E-3</v>
      </c>
      <c r="M246" s="25" t="s">
        <v>7</v>
      </c>
      <c r="N246" s="24">
        <f>IF(M246="5",I246,0)</f>
        <v>0</v>
      </c>
      <c r="Y246" s="24">
        <f>IF(AC246=0,J246,0)</f>
        <v>0</v>
      </c>
      <c r="Z246" s="24">
        <f>IF(AC246=15,J246,0)</f>
        <v>0</v>
      </c>
      <c r="AA246" s="24">
        <f>IF(AC246=21,J246,0)</f>
        <v>0</v>
      </c>
      <c r="AC246" s="26">
        <v>21</v>
      </c>
      <c r="AD246" s="26">
        <f>G246*1</f>
        <v>0</v>
      </c>
      <c r="AE246" s="26">
        <f>G246*(1-1)</f>
        <v>0</v>
      </c>
      <c r="AL246" s="26">
        <f>F246*AD246</f>
        <v>0</v>
      </c>
      <c r="AM246" s="26">
        <f>F246*AE246</f>
        <v>0</v>
      </c>
      <c r="AN246" s="27" t="s">
        <v>1190</v>
      </c>
      <c r="AO246" s="27" t="s">
        <v>1204</v>
      </c>
      <c r="AP246" s="15" t="s">
        <v>1208</v>
      </c>
    </row>
    <row r="247" spans="1:42" x14ac:dyDescent="0.2">
      <c r="D247" s="28" t="s">
        <v>910</v>
      </c>
      <c r="F247" s="29">
        <v>3.93</v>
      </c>
    </row>
    <row r="248" spans="1:42" x14ac:dyDescent="0.2">
      <c r="A248" s="31" t="s">
        <v>113</v>
      </c>
      <c r="B248" s="31" t="s">
        <v>710</v>
      </c>
      <c r="C248" s="31" t="s">
        <v>753</v>
      </c>
      <c r="D248" s="31" t="s">
        <v>1230</v>
      </c>
      <c r="E248" s="31" t="s">
        <v>1146</v>
      </c>
      <c r="F248" s="32">
        <v>4.13</v>
      </c>
      <c r="G248" s="32">
        <v>0</v>
      </c>
      <c r="H248" s="32">
        <f>ROUND(F248*AD248,2)</f>
        <v>0</v>
      </c>
      <c r="I248" s="32">
        <f>J248-H248</f>
        <v>0</v>
      </c>
      <c r="J248" s="32">
        <f>ROUND(F248*G248,2)</f>
        <v>0</v>
      </c>
      <c r="K248" s="32">
        <v>1.6E-2</v>
      </c>
      <c r="L248" s="32">
        <f>F248*K248</f>
        <v>6.608E-2</v>
      </c>
      <c r="M248" s="33" t="s">
        <v>1170</v>
      </c>
      <c r="N248" s="32">
        <f>IF(M248="5",I248,0)</f>
        <v>0</v>
      </c>
      <c r="Y248" s="32">
        <f>IF(AC248=0,J248,0)</f>
        <v>0</v>
      </c>
      <c r="Z248" s="32">
        <f>IF(AC248=15,J248,0)</f>
        <v>0</v>
      </c>
      <c r="AA248" s="32">
        <f>IF(AC248=21,J248,0)</f>
        <v>0</v>
      </c>
      <c r="AC248" s="26">
        <v>21</v>
      </c>
      <c r="AD248" s="26">
        <f>G248*1</f>
        <v>0</v>
      </c>
      <c r="AE248" s="26">
        <f>G248*(1-1)</f>
        <v>0</v>
      </c>
      <c r="AL248" s="26">
        <f>F248*AD248</f>
        <v>0</v>
      </c>
      <c r="AM248" s="26">
        <f>F248*AE248</f>
        <v>0</v>
      </c>
      <c r="AN248" s="27" t="s">
        <v>1190</v>
      </c>
      <c r="AO248" s="27" t="s">
        <v>1204</v>
      </c>
      <c r="AP248" s="15" t="s">
        <v>1208</v>
      </c>
    </row>
    <row r="249" spans="1:42" x14ac:dyDescent="0.2">
      <c r="D249" s="28" t="s">
        <v>919</v>
      </c>
      <c r="F249" s="29">
        <v>4.13</v>
      </c>
    </row>
    <row r="250" spans="1:42" x14ac:dyDescent="0.2">
      <c r="A250" s="23" t="s">
        <v>114</v>
      </c>
      <c r="B250" s="23" t="s">
        <v>710</v>
      </c>
      <c r="C250" s="23" t="s">
        <v>754</v>
      </c>
      <c r="D250" s="23" t="s">
        <v>845</v>
      </c>
      <c r="E250" s="23" t="s">
        <v>1149</v>
      </c>
      <c r="F250" s="24">
        <v>0.08</v>
      </c>
      <c r="G250" s="24">
        <v>0</v>
      </c>
      <c r="H250" s="24">
        <f>ROUND(F250*AD250,2)</f>
        <v>0</v>
      </c>
      <c r="I250" s="24">
        <f>J250-H250</f>
        <v>0</v>
      </c>
      <c r="J250" s="24">
        <f>ROUND(F250*G250,2)</f>
        <v>0</v>
      </c>
      <c r="K250" s="24">
        <v>0</v>
      </c>
      <c r="L250" s="24">
        <f>F250*K250</f>
        <v>0</v>
      </c>
      <c r="M250" s="25" t="s">
        <v>11</v>
      </c>
      <c r="N250" s="24">
        <f>IF(M250="5",I250,0)</f>
        <v>0</v>
      </c>
      <c r="Y250" s="24">
        <f>IF(AC250=0,J250,0)</f>
        <v>0</v>
      </c>
      <c r="Z250" s="24">
        <f>IF(AC250=15,J250,0)</f>
        <v>0</v>
      </c>
      <c r="AA250" s="24">
        <f>IF(AC250=21,J250,0)</f>
        <v>0</v>
      </c>
      <c r="AC250" s="26">
        <v>21</v>
      </c>
      <c r="AD250" s="26">
        <f>G250*0</f>
        <v>0</v>
      </c>
      <c r="AE250" s="26">
        <f>G250*(1-0)</f>
        <v>0</v>
      </c>
      <c r="AL250" s="26">
        <f>F250*AD250</f>
        <v>0</v>
      </c>
      <c r="AM250" s="26">
        <f>F250*AE250</f>
        <v>0</v>
      </c>
      <c r="AN250" s="27" t="s">
        <v>1190</v>
      </c>
      <c r="AO250" s="27" t="s">
        <v>1204</v>
      </c>
      <c r="AP250" s="15" t="s">
        <v>1208</v>
      </c>
    </row>
    <row r="251" spans="1:42" x14ac:dyDescent="0.2">
      <c r="D251" s="28" t="s">
        <v>920</v>
      </c>
      <c r="F251" s="29">
        <v>0.08</v>
      </c>
    </row>
    <row r="252" spans="1:42" x14ac:dyDescent="0.2">
      <c r="A252" s="20"/>
      <c r="B252" s="21" t="s">
        <v>710</v>
      </c>
      <c r="C252" s="21" t="s">
        <v>705</v>
      </c>
      <c r="D252" s="57" t="s">
        <v>847</v>
      </c>
      <c r="E252" s="58"/>
      <c r="F252" s="58"/>
      <c r="G252" s="58"/>
      <c r="H252" s="22">
        <f>SUM(H253:H274)</f>
        <v>0</v>
      </c>
      <c r="I252" s="22">
        <f>SUM(I253:I274)</f>
        <v>0</v>
      </c>
      <c r="J252" s="22">
        <f>H252+I252</f>
        <v>0</v>
      </c>
      <c r="K252" s="15"/>
      <c r="L252" s="22">
        <f>SUM(L253:L274)</f>
        <v>0.44245719999999994</v>
      </c>
      <c r="O252" s="22">
        <f>IF(P252="PR",J252,SUM(N253:N274))</f>
        <v>0</v>
      </c>
      <c r="P252" s="15" t="s">
        <v>1174</v>
      </c>
      <c r="Q252" s="22">
        <f>IF(P252="HS",H252,0)</f>
        <v>0</v>
      </c>
      <c r="R252" s="22">
        <f>IF(P252="HS",I252-O252,0)</f>
        <v>0</v>
      </c>
      <c r="S252" s="22">
        <f>IF(P252="PS",H252,0)</f>
        <v>0</v>
      </c>
      <c r="T252" s="22">
        <f>IF(P252="PS",I252-O252,0)</f>
        <v>0</v>
      </c>
      <c r="U252" s="22">
        <f>IF(P252="MP",H252,0)</f>
        <v>0</v>
      </c>
      <c r="V252" s="22">
        <f>IF(P252="MP",I252-O252,0)</f>
        <v>0</v>
      </c>
      <c r="W252" s="22">
        <f>IF(P252="OM",H252,0)</f>
        <v>0</v>
      </c>
      <c r="X252" s="15" t="s">
        <v>710</v>
      </c>
      <c r="AH252" s="22">
        <f>SUM(Y253:Y274)</f>
        <v>0</v>
      </c>
      <c r="AI252" s="22">
        <f>SUM(Z253:Z274)</f>
        <v>0</v>
      </c>
      <c r="AJ252" s="22">
        <f>SUM(AA253:AA274)</f>
        <v>0</v>
      </c>
    </row>
    <row r="253" spans="1:42" x14ac:dyDescent="0.2">
      <c r="A253" s="23" t="s">
        <v>115</v>
      </c>
      <c r="B253" s="23" t="s">
        <v>710</v>
      </c>
      <c r="C253" s="23" t="s">
        <v>755</v>
      </c>
      <c r="D253" s="23" t="s">
        <v>848</v>
      </c>
      <c r="E253" s="23" t="s">
        <v>1146</v>
      </c>
      <c r="F253" s="24">
        <v>21.01</v>
      </c>
      <c r="G253" s="24">
        <v>0</v>
      </c>
      <c r="H253" s="24">
        <f>ROUND(F253*AD253,2)</f>
        <v>0</v>
      </c>
      <c r="I253" s="24">
        <f>J253-H253</f>
        <v>0</v>
      </c>
      <c r="J253" s="24">
        <f>ROUND(F253*G253,2)</f>
        <v>0</v>
      </c>
      <c r="K253" s="24">
        <v>0</v>
      </c>
      <c r="L253" s="24">
        <f>F253*K253</f>
        <v>0</v>
      </c>
      <c r="M253" s="25" t="s">
        <v>7</v>
      </c>
      <c r="N253" s="24">
        <f>IF(M253="5",I253,0)</f>
        <v>0</v>
      </c>
      <c r="Y253" s="24">
        <f>IF(AC253=0,J253,0)</f>
        <v>0</v>
      </c>
      <c r="Z253" s="24">
        <f>IF(AC253=15,J253,0)</f>
        <v>0</v>
      </c>
      <c r="AA253" s="24">
        <f>IF(AC253=21,J253,0)</f>
        <v>0</v>
      </c>
      <c r="AC253" s="26">
        <v>21</v>
      </c>
      <c r="AD253" s="26">
        <f>G253*0.334494773519164</f>
        <v>0</v>
      </c>
      <c r="AE253" s="26">
        <f>G253*(1-0.334494773519164)</f>
        <v>0</v>
      </c>
      <c r="AL253" s="26">
        <f>F253*AD253</f>
        <v>0</v>
      </c>
      <c r="AM253" s="26">
        <f>F253*AE253</f>
        <v>0</v>
      </c>
      <c r="AN253" s="27" t="s">
        <v>1191</v>
      </c>
      <c r="AO253" s="27" t="s">
        <v>1205</v>
      </c>
      <c r="AP253" s="15" t="s">
        <v>1208</v>
      </c>
    </row>
    <row r="254" spans="1:42" x14ac:dyDescent="0.2">
      <c r="D254" s="28" t="s">
        <v>921</v>
      </c>
      <c r="F254" s="29">
        <v>12.59</v>
      </c>
    </row>
    <row r="255" spans="1:42" x14ac:dyDescent="0.2">
      <c r="D255" s="28" t="s">
        <v>922</v>
      </c>
      <c r="F255" s="29">
        <v>8.42</v>
      </c>
    </row>
    <row r="256" spans="1:42" x14ac:dyDescent="0.2">
      <c r="A256" s="23" t="s">
        <v>116</v>
      </c>
      <c r="B256" s="23" t="s">
        <v>710</v>
      </c>
      <c r="C256" s="23" t="s">
        <v>756</v>
      </c>
      <c r="D256" s="23" t="s">
        <v>852</v>
      </c>
      <c r="E256" s="23" t="s">
        <v>1146</v>
      </c>
      <c r="F256" s="24">
        <v>21.01</v>
      </c>
      <c r="G256" s="24">
        <v>0</v>
      </c>
      <c r="H256" s="24">
        <f>ROUND(F256*AD256,2)</f>
        <v>0</v>
      </c>
      <c r="I256" s="24">
        <f>J256-H256</f>
        <v>0</v>
      </c>
      <c r="J256" s="24">
        <f>ROUND(F256*G256,2)</f>
        <v>0</v>
      </c>
      <c r="K256" s="24">
        <v>1.1E-4</v>
      </c>
      <c r="L256" s="24">
        <f>F256*K256</f>
        <v>2.3111000000000004E-3</v>
      </c>
      <c r="M256" s="25" t="s">
        <v>7</v>
      </c>
      <c r="N256" s="24">
        <f>IF(M256="5",I256,0)</f>
        <v>0</v>
      </c>
      <c r="Y256" s="24">
        <f>IF(AC256=0,J256,0)</f>
        <v>0</v>
      </c>
      <c r="Z256" s="24">
        <f>IF(AC256=15,J256,0)</f>
        <v>0</v>
      </c>
      <c r="AA256" s="24">
        <f>IF(AC256=21,J256,0)</f>
        <v>0</v>
      </c>
      <c r="AC256" s="26">
        <v>21</v>
      </c>
      <c r="AD256" s="26">
        <f>G256*0.75</f>
        <v>0</v>
      </c>
      <c r="AE256" s="26">
        <f>G256*(1-0.75)</f>
        <v>0</v>
      </c>
      <c r="AL256" s="26">
        <f>F256*AD256</f>
        <v>0</v>
      </c>
      <c r="AM256" s="26">
        <f>F256*AE256</f>
        <v>0</v>
      </c>
      <c r="AN256" s="27" t="s">
        <v>1191</v>
      </c>
      <c r="AO256" s="27" t="s">
        <v>1205</v>
      </c>
      <c r="AP256" s="15" t="s">
        <v>1208</v>
      </c>
    </row>
    <row r="257" spans="1:42" x14ac:dyDescent="0.2">
      <c r="D257" s="28" t="s">
        <v>923</v>
      </c>
      <c r="F257" s="29">
        <v>21.01</v>
      </c>
    </row>
    <row r="258" spans="1:42" x14ac:dyDescent="0.2">
      <c r="A258" s="23" t="s">
        <v>117</v>
      </c>
      <c r="B258" s="23" t="s">
        <v>710</v>
      </c>
      <c r="C258" s="23" t="s">
        <v>757</v>
      </c>
      <c r="D258" s="23" t="s">
        <v>1247</v>
      </c>
      <c r="E258" s="23" t="s">
        <v>1146</v>
      </c>
      <c r="F258" s="24">
        <v>21.01</v>
      </c>
      <c r="G258" s="24">
        <v>0</v>
      </c>
      <c r="H258" s="24">
        <f>ROUND(F258*AD258,2)</f>
        <v>0</v>
      </c>
      <c r="I258" s="24">
        <f>J258-H258</f>
        <v>0</v>
      </c>
      <c r="J258" s="24">
        <f>ROUND(F258*G258,2)</f>
        <v>0</v>
      </c>
      <c r="K258" s="24">
        <v>3.5000000000000001E-3</v>
      </c>
      <c r="L258" s="24">
        <f>F258*K258</f>
        <v>7.3535000000000003E-2</v>
      </c>
      <c r="M258" s="25" t="s">
        <v>7</v>
      </c>
      <c r="N258" s="24">
        <f>IF(M258="5",I258,0)</f>
        <v>0</v>
      </c>
      <c r="Y258" s="24">
        <f>IF(AC258=0,J258,0)</f>
        <v>0</v>
      </c>
      <c r="Z258" s="24">
        <f>IF(AC258=15,J258,0)</f>
        <v>0</v>
      </c>
      <c r="AA258" s="24">
        <f>IF(AC258=21,J258,0)</f>
        <v>0</v>
      </c>
      <c r="AC258" s="26">
        <v>21</v>
      </c>
      <c r="AD258" s="26">
        <f>G258*0.315275310834813</f>
        <v>0</v>
      </c>
      <c r="AE258" s="26">
        <f>G258*(1-0.315275310834813)</f>
        <v>0</v>
      </c>
      <c r="AL258" s="26">
        <f>F258*AD258</f>
        <v>0</v>
      </c>
      <c r="AM258" s="26">
        <f>F258*AE258</f>
        <v>0</v>
      </c>
      <c r="AN258" s="27" t="s">
        <v>1191</v>
      </c>
      <c r="AO258" s="27" t="s">
        <v>1205</v>
      </c>
      <c r="AP258" s="15" t="s">
        <v>1208</v>
      </c>
    </row>
    <row r="259" spans="1:42" x14ac:dyDescent="0.2">
      <c r="D259" s="28" t="s">
        <v>923</v>
      </c>
      <c r="F259" s="29">
        <v>21.01</v>
      </c>
    </row>
    <row r="260" spans="1:42" x14ac:dyDescent="0.2">
      <c r="A260" s="31" t="s">
        <v>118</v>
      </c>
      <c r="B260" s="31" t="s">
        <v>710</v>
      </c>
      <c r="C260" s="31" t="s">
        <v>761</v>
      </c>
      <c r="D260" s="31" t="s">
        <v>1248</v>
      </c>
      <c r="E260" s="31" t="s">
        <v>1146</v>
      </c>
      <c r="F260" s="32">
        <v>22.06</v>
      </c>
      <c r="G260" s="32">
        <v>0</v>
      </c>
      <c r="H260" s="32">
        <f>ROUND(F260*AD260,2)</f>
        <v>0</v>
      </c>
      <c r="I260" s="32">
        <f>J260-H260</f>
        <v>0</v>
      </c>
      <c r="J260" s="32">
        <f>ROUND(F260*G260,2)</f>
        <v>0</v>
      </c>
      <c r="K260" s="32">
        <v>1.6E-2</v>
      </c>
      <c r="L260" s="32">
        <f>F260*K260</f>
        <v>0.35296</v>
      </c>
      <c r="M260" s="33" t="s">
        <v>1170</v>
      </c>
      <c r="N260" s="32">
        <f>IF(M260="5",I260,0)</f>
        <v>0</v>
      </c>
      <c r="Y260" s="32">
        <f>IF(AC260=0,J260,0)</f>
        <v>0</v>
      </c>
      <c r="Z260" s="32">
        <f>IF(AC260=15,J260,0)</f>
        <v>0</v>
      </c>
      <c r="AA260" s="32">
        <f>IF(AC260=21,J260,0)</f>
        <v>0</v>
      </c>
      <c r="AC260" s="26">
        <v>21</v>
      </c>
      <c r="AD260" s="26">
        <f>G260*1</f>
        <v>0</v>
      </c>
      <c r="AE260" s="26">
        <f>G260*(1-1)</f>
        <v>0</v>
      </c>
      <c r="AL260" s="26">
        <f>F260*AD260</f>
        <v>0</v>
      </c>
      <c r="AM260" s="26">
        <f>F260*AE260</f>
        <v>0</v>
      </c>
      <c r="AN260" s="27" t="s">
        <v>1191</v>
      </c>
      <c r="AO260" s="27" t="s">
        <v>1205</v>
      </c>
      <c r="AP260" s="15" t="s">
        <v>1208</v>
      </c>
    </row>
    <row r="261" spans="1:42" x14ac:dyDescent="0.2">
      <c r="D261" s="28" t="s">
        <v>924</v>
      </c>
      <c r="F261" s="29">
        <v>22.06</v>
      </c>
    </row>
    <row r="262" spans="1:42" x14ac:dyDescent="0.2">
      <c r="A262" s="23" t="s">
        <v>119</v>
      </c>
      <c r="B262" s="23" t="s">
        <v>710</v>
      </c>
      <c r="C262" s="23" t="s">
        <v>758</v>
      </c>
      <c r="D262" s="23" t="s">
        <v>854</v>
      </c>
      <c r="E262" s="23" t="s">
        <v>1146</v>
      </c>
      <c r="F262" s="24">
        <v>21.01</v>
      </c>
      <c r="G262" s="24">
        <v>0</v>
      </c>
      <c r="H262" s="24">
        <f>ROUND(F262*AD262,2)</f>
        <v>0</v>
      </c>
      <c r="I262" s="24">
        <f>J262-H262</f>
        <v>0</v>
      </c>
      <c r="J262" s="24">
        <f>ROUND(F262*G262,2)</f>
        <v>0</v>
      </c>
      <c r="K262" s="24">
        <v>1.1E-4</v>
      </c>
      <c r="L262" s="24">
        <f>F262*K262</f>
        <v>2.3111000000000004E-3</v>
      </c>
      <c r="M262" s="25" t="s">
        <v>7</v>
      </c>
      <c r="N262" s="24">
        <f>IF(M262="5",I262,0)</f>
        <v>0</v>
      </c>
      <c r="Y262" s="24">
        <f>IF(AC262=0,J262,0)</f>
        <v>0</v>
      </c>
      <c r="Z262" s="24">
        <f>IF(AC262=15,J262,0)</f>
        <v>0</v>
      </c>
      <c r="AA262" s="24">
        <f>IF(AC262=21,J262,0)</f>
        <v>0</v>
      </c>
      <c r="AC262" s="26">
        <v>21</v>
      </c>
      <c r="AD262" s="26">
        <f>G262*1</f>
        <v>0</v>
      </c>
      <c r="AE262" s="26">
        <f>G262*(1-1)</f>
        <v>0</v>
      </c>
      <c r="AL262" s="26">
        <f>F262*AD262</f>
        <v>0</v>
      </c>
      <c r="AM262" s="26">
        <f>F262*AE262</f>
        <v>0</v>
      </c>
      <c r="AN262" s="27" t="s">
        <v>1191</v>
      </c>
      <c r="AO262" s="27" t="s">
        <v>1205</v>
      </c>
      <c r="AP262" s="15" t="s">
        <v>1208</v>
      </c>
    </row>
    <row r="263" spans="1:42" x14ac:dyDescent="0.2">
      <c r="D263" s="28" t="s">
        <v>923</v>
      </c>
      <c r="F263" s="29">
        <v>21.01</v>
      </c>
    </row>
    <row r="264" spans="1:42" x14ac:dyDescent="0.2">
      <c r="A264" s="23" t="s">
        <v>120</v>
      </c>
      <c r="B264" s="23" t="s">
        <v>710</v>
      </c>
      <c r="C264" s="23" t="s">
        <v>759</v>
      </c>
      <c r="D264" s="23" t="s">
        <v>855</v>
      </c>
      <c r="E264" s="23" t="s">
        <v>1148</v>
      </c>
      <c r="F264" s="24">
        <v>36</v>
      </c>
      <c r="G264" s="24">
        <v>0</v>
      </c>
      <c r="H264" s="24">
        <f>ROUND(F264*AD264,2)</f>
        <v>0</v>
      </c>
      <c r="I264" s="24">
        <f>J264-H264</f>
        <v>0</v>
      </c>
      <c r="J264" s="24">
        <f>ROUND(F264*G264,2)</f>
        <v>0</v>
      </c>
      <c r="K264" s="24">
        <v>0</v>
      </c>
      <c r="L264" s="24">
        <f>F264*K264</f>
        <v>0</v>
      </c>
      <c r="M264" s="25" t="s">
        <v>7</v>
      </c>
      <c r="N264" s="24">
        <f>IF(M264="5",I264,0)</f>
        <v>0</v>
      </c>
      <c r="Y264" s="24">
        <f>IF(AC264=0,J264,0)</f>
        <v>0</v>
      </c>
      <c r="Z264" s="24">
        <f>IF(AC264=15,J264,0)</f>
        <v>0</v>
      </c>
      <c r="AA264" s="24">
        <f>IF(AC264=21,J264,0)</f>
        <v>0</v>
      </c>
      <c r="AC264" s="26">
        <v>21</v>
      </c>
      <c r="AD264" s="26">
        <f>G264*0</f>
        <v>0</v>
      </c>
      <c r="AE264" s="26">
        <f>G264*(1-0)</f>
        <v>0</v>
      </c>
      <c r="AL264" s="26">
        <f>F264*AD264</f>
        <v>0</v>
      </c>
      <c r="AM264" s="26">
        <f>F264*AE264</f>
        <v>0</v>
      </c>
      <c r="AN264" s="27" t="s">
        <v>1191</v>
      </c>
      <c r="AO264" s="27" t="s">
        <v>1205</v>
      </c>
      <c r="AP264" s="15" t="s">
        <v>1208</v>
      </c>
    </row>
    <row r="265" spans="1:42" x14ac:dyDescent="0.2">
      <c r="D265" s="28" t="s">
        <v>925</v>
      </c>
      <c r="F265" s="29">
        <v>19.8</v>
      </c>
    </row>
    <row r="266" spans="1:42" x14ac:dyDescent="0.2">
      <c r="D266" s="28" t="s">
        <v>926</v>
      </c>
      <c r="F266" s="29">
        <v>2.4</v>
      </c>
    </row>
    <row r="267" spans="1:42" x14ac:dyDescent="0.2">
      <c r="D267" s="28" t="s">
        <v>927</v>
      </c>
      <c r="F267" s="29">
        <v>13.8</v>
      </c>
    </row>
    <row r="268" spans="1:42" x14ac:dyDescent="0.2">
      <c r="A268" s="23" t="s">
        <v>121</v>
      </c>
      <c r="B268" s="23" t="s">
        <v>710</v>
      </c>
      <c r="C268" s="23" t="s">
        <v>760</v>
      </c>
      <c r="D268" s="23" t="s">
        <v>859</v>
      </c>
      <c r="E268" s="23" t="s">
        <v>1148</v>
      </c>
      <c r="F268" s="24">
        <v>2.52</v>
      </c>
      <c r="G268" s="24">
        <v>0</v>
      </c>
      <c r="H268" s="24">
        <f>ROUND(F268*AD268,2)</f>
        <v>0</v>
      </c>
      <c r="I268" s="24">
        <f>J268-H268</f>
        <v>0</v>
      </c>
      <c r="J268" s="24">
        <f>ROUND(F268*G268,2)</f>
        <v>0</v>
      </c>
      <c r="K268" s="24">
        <v>2.9999999999999997E-4</v>
      </c>
      <c r="L268" s="24">
        <f>F268*K268</f>
        <v>7.5599999999999994E-4</v>
      </c>
      <c r="M268" s="25" t="s">
        <v>7</v>
      </c>
      <c r="N268" s="24">
        <f>IF(M268="5",I268,0)</f>
        <v>0</v>
      </c>
      <c r="Y268" s="24">
        <f>IF(AC268=0,J268,0)</f>
        <v>0</v>
      </c>
      <c r="Z268" s="24">
        <f>IF(AC268=15,J268,0)</f>
        <v>0</v>
      </c>
      <c r="AA268" s="24">
        <f>IF(AC268=21,J268,0)</f>
        <v>0</v>
      </c>
      <c r="AC268" s="26">
        <v>21</v>
      </c>
      <c r="AD268" s="26">
        <f>G268*1</f>
        <v>0</v>
      </c>
      <c r="AE268" s="26">
        <f>G268*(1-1)</f>
        <v>0</v>
      </c>
      <c r="AL268" s="26">
        <f>F268*AD268</f>
        <v>0</v>
      </c>
      <c r="AM268" s="26">
        <f>F268*AE268</f>
        <v>0</v>
      </c>
      <c r="AN268" s="27" t="s">
        <v>1191</v>
      </c>
      <c r="AO268" s="27" t="s">
        <v>1205</v>
      </c>
      <c r="AP268" s="15" t="s">
        <v>1208</v>
      </c>
    </row>
    <row r="269" spans="1:42" x14ac:dyDescent="0.2">
      <c r="D269" s="28" t="s">
        <v>928</v>
      </c>
      <c r="F269" s="29">
        <v>2.52</v>
      </c>
    </row>
    <row r="270" spans="1:42" x14ac:dyDescent="0.2">
      <c r="A270" s="23" t="s">
        <v>122</v>
      </c>
      <c r="B270" s="23" t="s">
        <v>710</v>
      </c>
      <c r="C270" s="23" t="s">
        <v>762</v>
      </c>
      <c r="D270" s="23" t="s">
        <v>862</v>
      </c>
      <c r="E270" s="23" t="s">
        <v>1148</v>
      </c>
      <c r="F270" s="24">
        <v>20.79</v>
      </c>
      <c r="G270" s="24">
        <v>0</v>
      </c>
      <c r="H270" s="24">
        <f>ROUND(F270*AD270,2)</f>
        <v>0</v>
      </c>
      <c r="I270" s="24">
        <f>J270-H270</f>
        <v>0</v>
      </c>
      <c r="J270" s="24">
        <f>ROUND(F270*G270,2)</f>
        <v>0</v>
      </c>
      <c r="K270" s="24">
        <v>2.9999999999999997E-4</v>
      </c>
      <c r="L270" s="24">
        <f>F270*K270</f>
        <v>6.2369999999999995E-3</v>
      </c>
      <c r="M270" s="25" t="s">
        <v>7</v>
      </c>
      <c r="N270" s="24">
        <f>IF(M270="5",I270,0)</f>
        <v>0</v>
      </c>
      <c r="Y270" s="24">
        <f>IF(AC270=0,J270,0)</f>
        <v>0</v>
      </c>
      <c r="Z270" s="24">
        <f>IF(AC270=15,J270,0)</f>
        <v>0</v>
      </c>
      <c r="AA270" s="24">
        <f>IF(AC270=21,J270,0)</f>
        <v>0</v>
      </c>
      <c r="AC270" s="26">
        <v>21</v>
      </c>
      <c r="AD270" s="26">
        <f>G270*1</f>
        <v>0</v>
      </c>
      <c r="AE270" s="26">
        <f>G270*(1-1)</f>
        <v>0</v>
      </c>
      <c r="AL270" s="26">
        <f>F270*AD270</f>
        <v>0</v>
      </c>
      <c r="AM270" s="26">
        <f>F270*AE270</f>
        <v>0</v>
      </c>
      <c r="AN270" s="27" t="s">
        <v>1191</v>
      </c>
      <c r="AO270" s="27" t="s">
        <v>1205</v>
      </c>
      <c r="AP270" s="15" t="s">
        <v>1208</v>
      </c>
    </row>
    <row r="271" spans="1:42" x14ac:dyDescent="0.2">
      <c r="D271" s="28" t="s">
        <v>929</v>
      </c>
      <c r="F271" s="29">
        <v>20.79</v>
      </c>
    </row>
    <row r="272" spans="1:42" x14ac:dyDescent="0.2">
      <c r="A272" s="23" t="s">
        <v>123</v>
      </c>
      <c r="B272" s="23" t="s">
        <v>710</v>
      </c>
      <c r="C272" s="23" t="s">
        <v>763</v>
      </c>
      <c r="D272" s="23" t="s">
        <v>864</v>
      </c>
      <c r="E272" s="23" t="s">
        <v>1148</v>
      </c>
      <c r="F272" s="24">
        <v>14.49</v>
      </c>
      <c r="G272" s="24">
        <v>0</v>
      </c>
      <c r="H272" s="24">
        <f>ROUND(F272*AD272,2)</f>
        <v>0</v>
      </c>
      <c r="I272" s="24">
        <f>J272-H272</f>
        <v>0</v>
      </c>
      <c r="J272" s="24">
        <f>ROUND(F272*G272,2)</f>
        <v>0</v>
      </c>
      <c r="K272" s="24">
        <v>2.9999999999999997E-4</v>
      </c>
      <c r="L272" s="24">
        <f>F272*K272</f>
        <v>4.3469999999999993E-3</v>
      </c>
      <c r="M272" s="25" t="s">
        <v>7</v>
      </c>
      <c r="N272" s="24">
        <f>IF(M272="5",I272,0)</f>
        <v>0</v>
      </c>
      <c r="Y272" s="24">
        <f>IF(AC272=0,J272,0)</f>
        <v>0</v>
      </c>
      <c r="Z272" s="24">
        <f>IF(AC272=15,J272,0)</f>
        <v>0</v>
      </c>
      <c r="AA272" s="24">
        <f>IF(AC272=21,J272,0)</f>
        <v>0</v>
      </c>
      <c r="AC272" s="26">
        <v>21</v>
      </c>
      <c r="AD272" s="26">
        <f>G272*1</f>
        <v>0</v>
      </c>
      <c r="AE272" s="26">
        <f>G272*(1-1)</f>
        <v>0</v>
      </c>
      <c r="AL272" s="26">
        <f>F272*AD272</f>
        <v>0</v>
      </c>
      <c r="AM272" s="26">
        <f>F272*AE272</f>
        <v>0</v>
      </c>
      <c r="AN272" s="27" t="s">
        <v>1191</v>
      </c>
      <c r="AO272" s="27" t="s">
        <v>1205</v>
      </c>
      <c r="AP272" s="15" t="s">
        <v>1208</v>
      </c>
    </row>
    <row r="273" spans="1:42" x14ac:dyDescent="0.2">
      <c r="D273" s="28" t="s">
        <v>930</v>
      </c>
      <c r="F273" s="29">
        <v>14.49</v>
      </c>
    </row>
    <row r="274" spans="1:42" x14ac:dyDescent="0.2">
      <c r="A274" s="23" t="s">
        <v>124</v>
      </c>
      <c r="B274" s="23" t="s">
        <v>710</v>
      </c>
      <c r="C274" s="23" t="s">
        <v>764</v>
      </c>
      <c r="D274" s="23" t="s">
        <v>866</v>
      </c>
      <c r="E274" s="23" t="s">
        <v>1149</v>
      </c>
      <c r="F274" s="24">
        <v>0.44</v>
      </c>
      <c r="G274" s="24">
        <v>0</v>
      </c>
      <c r="H274" s="24">
        <f>ROUND(F274*AD274,2)</f>
        <v>0</v>
      </c>
      <c r="I274" s="24">
        <f>J274-H274</f>
        <v>0</v>
      </c>
      <c r="J274" s="24">
        <f>ROUND(F274*G274,2)</f>
        <v>0</v>
      </c>
      <c r="K274" s="24">
        <v>0</v>
      </c>
      <c r="L274" s="24">
        <f>F274*K274</f>
        <v>0</v>
      </c>
      <c r="M274" s="25" t="s">
        <v>11</v>
      </c>
      <c r="N274" s="24">
        <f>IF(M274="5",I274,0)</f>
        <v>0</v>
      </c>
      <c r="Y274" s="24">
        <f>IF(AC274=0,J274,0)</f>
        <v>0</v>
      </c>
      <c r="Z274" s="24">
        <f>IF(AC274=15,J274,0)</f>
        <v>0</v>
      </c>
      <c r="AA274" s="24">
        <f>IF(AC274=21,J274,0)</f>
        <v>0</v>
      </c>
      <c r="AC274" s="26">
        <v>21</v>
      </c>
      <c r="AD274" s="26">
        <f>G274*0</f>
        <v>0</v>
      </c>
      <c r="AE274" s="26">
        <f>G274*(1-0)</f>
        <v>0</v>
      </c>
      <c r="AL274" s="26">
        <f>F274*AD274</f>
        <v>0</v>
      </c>
      <c r="AM274" s="26">
        <f>F274*AE274</f>
        <v>0</v>
      </c>
      <c r="AN274" s="27" t="s">
        <v>1191</v>
      </c>
      <c r="AO274" s="27" t="s">
        <v>1205</v>
      </c>
      <c r="AP274" s="15" t="s">
        <v>1208</v>
      </c>
    </row>
    <row r="275" spans="1:42" x14ac:dyDescent="0.2">
      <c r="D275" s="28" t="s">
        <v>931</v>
      </c>
      <c r="F275" s="29">
        <v>0.44</v>
      </c>
    </row>
    <row r="276" spans="1:42" x14ac:dyDescent="0.2">
      <c r="A276" s="20"/>
      <c r="B276" s="21" t="s">
        <v>710</v>
      </c>
      <c r="C276" s="21" t="s">
        <v>706</v>
      </c>
      <c r="D276" s="57" t="s">
        <v>868</v>
      </c>
      <c r="E276" s="58"/>
      <c r="F276" s="58"/>
      <c r="G276" s="58"/>
      <c r="H276" s="22">
        <f>SUM(H277:H279)</f>
        <v>0</v>
      </c>
      <c r="I276" s="22">
        <f>SUM(I277:I279)</f>
        <v>0</v>
      </c>
      <c r="J276" s="22">
        <f>H276+I276</f>
        <v>0</v>
      </c>
      <c r="K276" s="15"/>
      <c r="L276" s="22">
        <f>SUM(L277:L279)</f>
        <v>8.5259999999999991E-4</v>
      </c>
      <c r="O276" s="22">
        <f>IF(P276="PR",J276,SUM(N277:N279))</f>
        <v>0</v>
      </c>
      <c r="P276" s="15" t="s">
        <v>1174</v>
      </c>
      <c r="Q276" s="22">
        <f>IF(P276="HS",H276,0)</f>
        <v>0</v>
      </c>
      <c r="R276" s="22">
        <f>IF(P276="HS",I276-O276,0)</f>
        <v>0</v>
      </c>
      <c r="S276" s="22">
        <f>IF(P276="PS",H276,0)</f>
        <v>0</v>
      </c>
      <c r="T276" s="22">
        <f>IF(P276="PS",I276-O276,0)</f>
        <v>0</v>
      </c>
      <c r="U276" s="22">
        <f>IF(P276="MP",H276,0)</f>
        <v>0</v>
      </c>
      <c r="V276" s="22">
        <f>IF(P276="MP",I276-O276,0)</f>
        <v>0</v>
      </c>
      <c r="W276" s="22">
        <f>IF(P276="OM",H276,0)</f>
        <v>0</v>
      </c>
      <c r="X276" s="15" t="s">
        <v>710</v>
      </c>
      <c r="AH276" s="22">
        <f>SUM(Y277:Y279)</f>
        <v>0</v>
      </c>
      <c r="AI276" s="22">
        <f>SUM(Z277:Z279)</f>
        <v>0</v>
      </c>
      <c r="AJ276" s="22">
        <f>SUM(AA277:AA279)</f>
        <v>0</v>
      </c>
    </row>
    <row r="277" spans="1:42" x14ac:dyDescent="0.2">
      <c r="A277" s="23" t="s">
        <v>125</v>
      </c>
      <c r="B277" s="23" t="s">
        <v>710</v>
      </c>
      <c r="C277" s="23" t="s">
        <v>765</v>
      </c>
      <c r="D277" s="23" t="s">
        <v>869</v>
      </c>
      <c r="E277" s="23" t="s">
        <v>1146</v>
      </c>
      <c r="F277" s="24">
        <v>4.0599999999999996</v>
      </c>
      <c r="G277" s="24">
        <v>0</v>
      </c>
      <c r="H277" s="24">
        <f>ROUND(F277*AD277,2)</f>
        <v>0</v>
      </c>
      <c r="I277" s="24">
        <f>J277-H277</f>
        <v>0</v>
      </c>
      <c r="J277" s="24">
        <f>ROUND(F277*G277,2)</f>
        <v>0</v>
      </c>
      <c r="K277" s="24">
        <v>6.9999999999999994E-5</v>
      </c>
      <c r="L277" s="24">
        <f>F277*K277</f>
        <v>2.8419999999999997E-4</v>
      </c>
      <c r="M277" s="25" t="s">
        <v>7</v>
      </c>
      <c r="N277" s="24">
        <f>IF(M277="5",I277,0)</f>
        <v>0</v>
      </c>
      <c r="Y277" s="24">
        <f>IF(AC277=0,J277,0)</f>
        <v>0</v>
      </c>
      <c r="Z277" s="24">
        <f>IF(AC277=15,J277,0)</f>
        <v>0</v>
      </c>
      <c r="AA277" s="24">
        <f>IF(AC277=21,J277,0)</f>
        <v>0</v>
      </c>
      <c r="AC277" s="26">
        <v>21</v>
      </c>
      <c r="AD277" s="26">
        <f>G277*0.30859375</f>
        <v>0</v>
      </c>
      <c r="AE277" s="26">
        <f>G277*(1-0.30859375)</f>
        <v>0</v>
      </c>
      <c r="AL277" s="26">
        <f>F277*AD277</f>
        <v>0</v>
      </c>
      <c r="AM277" s="26">
        <f>F277*AE277</f>
        <v>0</v>
      </c>
      <c r="AN277" s="27" t="s">
        <v>1192</v>
      </c>
      <c r="AO277" s="27" t="s">
        <v>1205</v>
      </c>
      <c r="AP277" s="15" t="s">
        <v>1208</v>
      </c>
    </row>
    <row r="278" spans="1:42" x14ac:dyDescent="0.2">
      <c r="D278" s="28" t="s">
        <v>932</v>
      </c>
      <c r="F278" s="29">
        <v>4.0599999999999996</v>
      </c>
    </row>
    <row r="279" spans="1:42" x14ac:dyDescent="0.2">
      <c r="A279" s="23" t="s">
        <v>126</v>
      </c>
      <c r="B279" s="23" t="s">
        <v>710</v>
      </c>
      <c r="C279" s="23" t="s">
        <v>766</v>
      </c>
      <c r="D279" s="23" t="s">
        <v>1249</v>
      </c>
      <c r="E279" s="23" t="s">
        <v>1146</v>
      </c>
      <c r="F279" s="24">
        <v>4.0599999999999996</v>
      </c>
      <c r="G279" s="24">
        <v>0</v>
      </c>
      <c r="H279" s="24">
        <f>ROUND(F279*AD279,2)</f>
        <v>0</v>
      </c>
      <c r="I279" s="24">
        <f>J279-H279</f>
        <v>0</v>
      </c>
      <c r="J279" s="24">
        <f>ROUND(F279*G279,2)</f>
        <v>0</v>
      </c>
      <c r="K279" s="24">
        <v>1.3999999999999999E-4</v>
      </c>
      <c r="L279" s="24">
        <f>F279*K279</f>
        <v>5.6839999999999994E-4</v>
      </c>
      <c r="M279" s="25" t="s">
        <v>7</v>
      </c>
      <c r="N279" s="24">
        <f>IF(M279="5",I279,0)</f>
        <v>0</v>
      </c>
      <c r="Y279" s="24">
        <f>IF(AC279=0,J279,0)</f>
        <v>0</v>
      </c>
      <c r="Z279" s="24">
        <f>IF(AC279=15,J279,0)</f>
        <v>0</v>
      </c>
      <c r="AA279" s="24">
        <f>IF(AC279=21,J279,0)</f>
        <v>0</v>
      </c>
      <c r="AC279" s="26">
        <v>21</v>
      </c>
      <c r="AD279" s="26">
        <f>G279*0.45045871559633</f>
        <v>0</v>
      </c>
      <c r="AE279" s="26">
        <f>G279*(1-0.45045871559633)</f>
        <v>0</v>
      </c>
      <c r="AL279" s="26">
        <f>F279*AD279</f>
        <v>0</v>
      </c>
      <c r="AM279" s="26">
        <f>F279*AE279</f>
        <v>0</v>
      </c>
      <c r="AN279" s="27" t="s">
        <v>1192</v>
      </c>
      <c r="AO279" s="27" t="s">
        <v>1205</v>
      </c>
      <c r="AP279" s="15" t="s">
        <v>1208</v>
      </c>
    </row>
    <row r="280" spans="1:42" x14ac:dyDescent="0.2">
      <c r="D280" s="28" t="s">
        <v>932</v>
      </c>
      <c r="F280" s="29">
        <v>4.0599999999999996</v>
      </c>
    </row>
    <row r="281" spans="1:42" x14ac:dyDescent="0.2">
      <c r="A281" s="20"/>
      <c r="B281" s="21" t="s">
        <v>710</v>
      </c>
      <c r="C281" s="21" t="s">
        <v>99</v>
      </c>
      <c r="D281" s="57" t="s">
        <v>872</v>
      </c>
      <c r="E281" s="58"/>
      <c r="F281" s="58"/>
      <c r="G281" s="58"/>
      <c r="H281" s="22">
        <f>SUM(H282:H290)</f>
        <v>0</v>
      </c>
      <c r="I281" s="22">
        <f>SUM(I282:I290)</f>
        <v>0</v>
      </c>
      <c r="J281" s="22">
        <f>H281+I281</f>
        <v>0</v>
      </c>
      <c r="K281" s="15"/>
      <c r="L281" s="22">
        <f>SUM(L282:L290)</f>
        <v>1.8537600000000001E-2</v>
      </c>
      <c r="O281" s="22">
        <f>IF(P281="PR",J281,SUM(N282:N290))</f>
        <v>0</v>
      </c>
      <c r="P281" s="15" t="s">
        <v>1173</v>
      </c>
      <c r="Q281" s="22">
        <f>IF(P281="HS",H281,0)</f>
        <v>0</v>
      </c>
      <c r="R281" s="22">
        <f>IF(P281="HS",I281-O281,0)</f>
        <v>0</v>
      </c>
      <c r="S281" s="22">
        <f>IF(P281="PS",H281,0)</f>
        <v>0</v>
      </c>
      <c r="T281" s="22">
        <f>IF(P281="PS",I281-O281,0)</f>
        <v>0</v>
      </c>
      <c r="U281" s="22">
        <f>IF(P281="MP",H281,0)</f>
        <v>0</v>
      </c>
      <c r="V281" s="22">
        <f>IF(P281="MP",I281-O281,0)</f>
        <v>0</v>
      </c>
      <c r="W281" s="22">
        <f>IF(P281="OM",H281,0)</f>
        <v>0</v>
      </c>
      <c r="X281" s="15" t="s">
        <v>710</v>
      </c>
      <c r="AH281" s="22">
        <f>SUM(Y282:Y290)</f>
        <v>0</v>
      </c>
      <c r="AI281" s="22">
        <f>SUM(Z282:Z290)</f>
        <v>0</v>
      </c>
      <c r="AJ281" s="22">
        <f>SUM(AA282:AA290)</f>
        <v>0</v>
      </c>
    </row>
    <row r="282" spans="1:42" x14ac:dyDescent="0.2">
      <c r="A282" s="23" t="s">
        <v>127</v>
      </c>
      <c r="B282" s="23" t="s">
        <v>710</v>
      </c>
      <c r="C282" s="23" t="s">
        <v>767</v>
      </c>
      <c r="D282" s="23" t="s">
        <v>873</v>
      </c>
      <c r="E282" s="23" t="s">
        <v>1151</v>
      </c>
      <c r="F282" s="24">
        <v>1</v>
      </c>
      <c r="G282" s="24">
        <v>0</v>
      </c>
      <c r="H282" s="24">
        <f>ROUND(F282*AD282,2)</f>
        <v>0</v>
      </c>
      <c r="I282" s="24">
        <f>J282-H282</f>
        <v>0</v>
      </c>
      <c r="J282" s="24">
        <f>ROUND(F282*G282,2)</f>
        <v>0</v>
      </c>
      <c r="K282" s="24">
        <v>0</v>
      </c>
      <c r="L282" s="24">
        <f>F282*K282</f>
        <v>0</v>
      </c>
      <c r="M282" s="25" t="s">
        <v>7</v>
      </c>
      <c r="N282" s="24">
        <f>IF(M282="5",I282,0)</f>
        <v>0</v>
      </c>
      <c r="Y282" s="24">
        <f>IF(AC282=0,J282,0)</f>
        <v>0</v>
      </c>
      <c r="Z282" s="24">
        <f>IF(AC282=15,J282,0)</f>
        <v>0</v>
      </c>
      <c r="AA282" s="24">
        <f>IF(AC282=21,J282,0)</f>
        <v>0</v>
      </c>
      <c r="AC282" s="26">
        <v>21</v>
      </c>
      <c r="AD282" s="26">
        <f>G282*0.297029702970297</f>
        <v>0</v>
      </c>
      <c r="AE282" s="26">
        <f>G282*(1-0.297029702970297)</f>
        <v>0</v>
      </c>
      <c r="AL282" s="26">
        <f>F282*AD282</f>
        <v>0</v>
      </c>
      <c r="AM282" s="26">
        <f>F282*AE282</f>
        <v>0</v>
      </c>
      <c r="AN282" s="27" t="s">
        <v>1193</v>
      </c>
      <c r="AO282" s="27" t="s">
        <v>1206</v>
      </c>
      <c r="AP282" s="15" t="s">
        <v>1208</v>
      </c>
    </row>
    <row r="283" spans="1:42" x14ac:dyDescent="0.2">
      <c r="D283" s="28" t="s">
        <v>831</v>
      </c>
      <c r="F283" s="29">
        <v>1</v>
      </c>
    </row>
    <row r="284" spans="1:42" x14ac:dyDescent="0.2">
      <c r="A284" s="23" t="s">
        <v>128</v>
      </c>
      <c r="B284" s="23" t="s">
        <v>710</v>
      </c>
      <c r="C284" s="23" t="s">
        <v>768</v>
      </c>
      <c r="D284" s="23" t="s">
        <v>1222</v>
      </c>
      <c r="E284" s="23" t="s">
        <v>1151</v>
      </c>
      <c r="F284" s="24">
        <v>1</v>
      </c>
      <c r="G284" s="24">
        <v>0</v>
      </c>
      <c r="H284" s="24">
        <f>ROUND(F284*AD284,2)</f>
        <v>0</v>
      </c>
      <c r="I284" s="24">
        <f>J284-H284</f>
        <v>0</v>
      </c>
      <c r="J284" s="24">
        <f>ROUND(F284*G284,2)</f>
        <v>0</v>
      </c>
      <c r="K284" s="24">
        <v>4.0000000000000002E-4</v>
      </c>
      <c r="L284" s="24">
        <f>F284*K284</f>
        <v>4.0000000000000002E-4</v>
      </c>
      <c r="M284" s="25" t="s">
        <v>7</v>
      </c>
      <c r="N284" s="24">
        <f>IF(M284="5",I284,0)</f>
        <v>0</v>
      </c>
      <c r="Y284" s="24">
        <f>IF(AC284=0,J284,0)</f>
        <v>0</v>
      </c>
      <c r="Z284" s="24">
        <f>IF(AC284=15,J284,0)</f>
        <v>0</v>
      </c>
      <c r="AA284" s="24">
        <f>IF(AC284=21,J284,0)</f>
        <v>0</v>
      </c>
      <c r="AC284" s="26">
        <v>21</v>
      </c>
      <c r="AD284" s="26">
        <f>G284*1</f>
        <v>0</v>
      </c>
      <c r="AE284" s="26">
        <f>G284*(1-1)</f>
        <v>0</v>
      </c>
      <c r="AL284" s="26">
        <f>F284*AD284</f>
        <v>0</v>
      </c>
      <c r="AM284" s="26">
        <f>F284*AE284</f>
        <v>0</v>
      </c>
      <c r="AN284" s="27" t="s">
        <v>1193</v>
      </c>
      <c r="AO284" s="27" t="s">
        <v>1206</v>
      </c>
      <c r="AP284" s="15" t="s">
        <v>1208</v>
      </c>
    </row>
    <row r="285" spans="1:42" x14ac:dyDescent="0.2">
      <c r="D285" s="28" t="s">
        <v>831</v>
      </c>
      <c r="F285" s="29">
        <v>1</v>
      </c>
    </row>
    <row r="286" spans="1:42" x14ac:dyDescent="0.2">
      <c r="A286" s="23" t="s">
        <v>129</v>
      </c>
      <c r="B286" s="23" t="s">
        <v>710</v>
      </c>
      <c r="C286" s="23" t="s">
        <v>769</v>
      </c>
      <c r="D286" s="23" t="s">
        <v>874</v>
      </c>
      <c r="E286" s="23" t="s">
        <v>1151</v>
      </c>
      <c r="F286" s="24">
        <v>1</v>
      </c>
      <c r="G286" s="24">
        <v>0</v>
      </c>
      <c r="H286" s="24">
        <f>ROUND(F286*AD286,2)</f>
        <v>0</v>
      </c>
      <c r="I286" s="24">
        <f>J286-H286</f>
        <v>0</v>
      </c>
      <c r="J286" s="24">
        <f>ROUND(F286*G286,2)</f>
        <v>0</v>
      </c>
      <c r="K286" s="24">
        <v>2.14E-3</v>
      </c>
      <c r="L286" s="24">
        <f>F286*K286</f>
        <v>2.14E-3</v>
      </c>
      <c r="M286" s="25" t="s">
        <v>7</v>
      </c>
      <c r="N286" s="24">
        <f>IF(M286="5",I286,0)</f>
        <v>0</v>
      </c>
      <c r="Y286" s="24">
        <f>IF(AC286=0,J286,0)</f>
        <v>0</v>
      </c>
      <c r="Z286" s="24">
        <f>IF(AC286=15,J286,0)</f>
        <v>0</v>
      </c>
      <c r="AA286" s="24">
        <f>IF(AC286=21,J286,0)</f>
        <v>0</v>
      </c>
      <c r="AC286" s="26">
        <v>21</v>
      </c>
      <c r="AD286" s="26">
        <f>G286*0.474254742547426</f>
        <v>0</v>
      </c>
      <c r="AE286" s="26">
        <f>G286*(1-0.474254742547426)</f>
        <v>0</v>
      </c>
      <c r="AL286" s="26">
        <f>F286*AD286</f>
        <v>0</v>
      </c>
      <c r="AM286" s="26">
        <f>F286*AE286</f>
        <v>0</v>
      </c>
      <c r="AN286" s="27" t="s">
        <v>1193</v>
      </c>
      <c r="AO286" s="27" t="s">
        <v>1206</v>
      </c>
      <c r="AP286" s="15" t="s">
        <v>1208</v>
      </c>
    </row>
    <row r="287" spans="1:42" x14ac:dyDescent="0.2">
      <c r="D287" s="28" t="s">
        <v>831</v>
      </c>
      <c r="F287" s="29">
        <v>1</v>
      </c>
    </row>
    <row r="288" spans="1:42" x14ac:dyDescent="0.2">
      <c r="A288" s="23" t="s">
        <v>130</v>
      </c>
      <c r="B288" s="23" t="s">
        <v>710</v>
      </c>
      <c r="C288" s="23" t="s">
        <v>770</v>
      </c>
      <c r="D288" s="23" t="s">
        <v>1223</v>
      </c>
      <c r="E288" s="23" t="s">
        <v>1151</v>
      </c>
      <c r="F288" s="24">
        <v>1</v>
      </c>
      <c r="G288" s="24">
        <v>0</v>
      </c>
      <c r="H288" s="24">
        <f>ROUND(F288*AD288,2)</f>
        <v>0</v>
      </c>
      <c r="I288" s="24">
        <f>J288-H288</f>
        <v>0</v>
      </c>
      <c r="J288" s="24">
        <f>ROUND(F288*G288,2)</f>
        <v>0</v>
      </c>
      <c r="K288" s="24">
        <v>1.4999999999999999E-2</v>
      </c>
      <c r="L288" s="24">
        <f>F288*K288</f>
        <v>1.4999999999999999E-2</v>
      </c>
      <c r="M288" s="25" t="s">
        <v>7</v>
      </c>
      <c r="N288" s="24">
        <f>IF(M288="5",I288,0)</f>
        <v>0</v>
      </c>
      <c r="Y288" s="24">
        <f>IF(AC288=0,J288,0)</f>
        <v>0</v>
      </c>
      <c r="Z288" s="24">
        <f>IF(AC288=15,J288,0)</f>
        <v>0</v>
      </c>
      <c r="AA288" s="24">
        <f>IF(AC288=21,J288,0)</f>
        <v>0</v>
      </c>
      <c r="AC288" s="26">
        <v>21</v>
      </c>
      <c r="AD288" s="26">
        <f>G288*1</f>
        <v>0</v>
      </c>
      <c r="AE288" s="26">
        <f>G288*(1-1)</f>
        <v>0</v>
      </c>
      <c r="AL288" s="26">
        <f>F288*AD288</f>
        <v>0</v>
      </c>
      <c r="AM288" s="26">
        <f>F288*AE288</f>
        <v>0</v>
      </c>
      <c r="AN288" s="27" t="s">
        <v>1193</v>
      </c>
      <c r="AO288" s="27" t="s">
        <v>1206</v>
      </c>
      <c r="AP288" s="15" t="s">
        <v>1208</v>
      </c>
    </row>
    <row r="289" spans="1:42" x14ac:dyDescent="0.2">
      <c r="D289" s="28" t="s">
        <v>831</v>
      </c>
      <c r="F289" s="29">
        <v>1</v>
      </c>
    </row>
    <row r="290" spans="1:42" x14ac:dyDescent="0.2">
      <c r="A290" s="23" t="s">
        <v>131</v>
      </c>
      <c r="B290" s="23" t="s">
        <v>710</v>
      </c>
      <c r="C290" s="23" t="s">
        <v>771</v>
      </c>
      <c r="D290" s="23" t="s">
        <v>875</v>
      </c>
      <c r="E290" s="23" t="s">
        <v>1146</v>
      </c>
      <c r="F290" s="24">
        <v>24.94</v>
      </c>
      <c r="G290" s="24">
        <v>0</v>
      </c>
      <c r="H290" s="24">
        <f>ROUND(F290*AD290,2)</f>
        <v>0</v>
      </c>
      <c r="I290" s="24">
        <f>J290-H290</f>
        <v>0</v>
      </c>
      <c r="J290" s="24">
        <f>ROUND(F290*G290,2)</f>
        <v>0</v>
      </c>
      <c r="K290" s="24">
        <v>4.0000000000000003E-5</v>
      </c>
      <c r="L290" s="24">
        <f>F290*K290</f>
        <v>9.9760000000000018E-4</v>
      </c>
      <c r="M290" s="25" t="s">
        <v>7</v>
      </c>
      <c r="N290" s="24">
        <f>IF(M290="5",I290,0)</f>
        <v>0</v>
      </c>
      <c r="Y290" s="24">
        <f>IF(AC290=0,J290,0)</f>
        <v>0</v>
      </c>
      <c r="Z290" s="24">
        <f>IF(AC290=15,J290,0)</f>
        <v>0</v>
      </c>
      <c r="AA290" s="24">
        <f>IF(AC290=21,J290,0)</f>
        <v>0</v>
      </c>
      <c r="AC290" s="26">
        <v>21</v>
      </c>
      <c r="AD290" s="26">
        <f>G290*0.0193808882907133</f>
        <v>0</v>
      </c>
      <c r="AE290" s="26">
        <f>G290*(1-0.0193808882907133)</f>
        <v>0</v>
      </c>
      <c r="AL290" s="26">
        <f>F290*AD290</f>
        <v>0</v>
      </c>
      <c r="AM290" s="26">
        <f>F290*AE290</f>
        <v>0</v>
      </c>
      <c r="AN290" s="27" t="s">
        <v>1193</v>
      </c>
      <c r="AO290" s="27" t="s">
        <v>1206</v>
      </c>
      <c r="AP290" s="15" t="s">
        <v>1208</v>
      </c>
    </row>
    <row r="291" spans="1:42" x14ac:dyDescent="0.2">
      <c r="D291" s="28" t="s">
        <v>933</v>
      </c>
      <c r="F291" s="29">
        <v>24.94</v>
      </c>
    </row>
    <row r="292" spans="1:42" x14ac:dyDescent="0.2">
      <c r="A292" s="20"/>
      <c r="B292" s="21" t="s">
        <v>710</v>
      </c>
      <c r="C292" s="21" t="s">
        <v>100</v>
      </c>
      <c r="D292" s="57" t="s">
        <v>877</v>
      </c>
      <c r="E292" s="58"/>
      <c r="F292" s="58"/>
      <c r="G292" s="58"/>
      <c r="H292" s="22">
        <f>SUM(H293:H298)</f>
        <v>0</v>
      </c>
      <c r="I292" s="22">
        <f>SUM(I293:I298)</f>
        <v>0</v>
      </c>
      <c r="J292" s="22">
        <f>H292+I292</f>
        <v>0</v>
      </c>
      <c r="K292" s="15"/>
      <c r="L292" s="22">
        <f>SUM(L293:L298)</f>
        <v>8.5100000000000009E-2</v>
      </c>
      <c r="O292" s="22">
        <f>IF(P292="PR",J292,SUM(N293:N298))</f>
        <v>0</v>
      </c>
      <c r="P292" s="15" t="s">
        <v>1173</v>
      </c>
      <c r="Q292" s="22">
        <f>IF(P292="HS",H292,0)</f>
        <v>0</v>
      </c>
      <c r="R292" s="22">
        <f>IF(P292="HS",I292-O292,0)</f>
        <v>0</v>
      </c>
      <c r="S292" s="22">
        <f>IF(P292="PS",H292,0)</f>
        <v>0</v>
      </c>
      <c r="T292" s="22">
        <f>IF(P292="PS",I292-O292,0)</f>
        <v>0</v>
      </c>
      <c r="U292" s="22">
        <f>IF(P292="MP",H292,0)</f>
        <v>0</v>
      </c>
      <c r="V292" s="22">
        <f>IF(P292="MP",I292-O292,0)</f>
        <v>0</v>
      </c>
      <c r="W292" s="22">
        <f>IF(P292="OM",H292,0)</f>
        <v>0</v>
      </c>
      <c r="X292" s="15" t="s">
        <v>710</v>
      </c>
      <c r="AH292" s="22">
        <f>SUM(Y293:Y298)</f>
        <v>0</v>
      </c>
      <c r="AI292" s="22">
        <f>SUM(Z293:Z298)</f>
        <v>0</v>
      </c>
      <c r="AJ292" s="22">
        <f>SUM(AA293:AA298)</f>
        <v>0</v>
      </c>
    </row>
    <row r="293" spans="1:42" x14ac:dyDescent="0.2">
      <c r="A293" s="23" t="s">
        <v>132</v>
      </c>
      <c r="B293" s="23" t="s">
        <v>710</v>
      </c>
      <c r="C293" s="23" t="s">
        <v>772</v>
      </c>
      <c r="D293" s="23" t="s">
        <v>878</v>
      </c>
      <c r="E293" s="23" t="s">
        <v>1151</v>
      </c>
      <c r="F293" s="24">
        <v>2</v>
      </c>
      <c r="G293" s="24">
        <v>0</v>
      </c>
      <c r="H293" s="24">
        <f t="shared" ref="H293:H298" si="0">ROUND(F293*AD293,2)</f>
        <v>0</v>
      </c>
      <c r="I293" s="24">
        <f t="shared" ref="I293:I298" si="1">J293-H293</f>
        <v>0</v>
      </c>
      <c r="J293" s="24">
        <f t="shared" ref="J293:J298" si="2">ROUND(F293*G293,2)</f>
        <v>0</v>
      </c>
      <c r="K293" s="24">
        <v>4.0000000000000002E-4</v>
      </c>
      <c r="L293" s="24">
        <f t="shared" ref="L293:L298" si="3">F293*K293</f>
        <v>8.0000000000000004E-4</v>
      </c>
      <c r="M293" s="25" t="s">
        <v>8</v>
      </c>
      <c r="N293" s="24">
        <f t="shared" ref="N293:N298" si="4">IF(M293="5",I293,0)</f>
        <v>0</v>
      </c>
      <c r="Y293" s="24">
        <f t="shared" ref="Y293:Y298" si="5">IF(AC293=0,J293,0)</f>
        <v>0</v>
      </c>
      <c r="Z293" s="24">
        <f t="shared" ref="Z293:Z298" si="6">IF(AC293=15,J293,0)</f>
        <v>0</v>
      </c>
      <c r="AA293" s="24">
        <f t="shared" ref="AA293:AA298" si="7">IF(AC293=21,J293,0)</f>
        <v>0</v>
      </c>
      <c r="AC293" s="26">
        <v>21</v>
      </c>
      <c r="AD293" s="26">
        <f t="shared" ref="AD293:AD298" si="8">G293*0</f>
        <v>0</v>
      </c>
      <c r="AE293" s="26">
        <f t="shared" ref="AE293:AE298" si="9">G293*(1-0)</f>
        <v>0</v>
      </c>
      <c r="AL293" s="26">
        <f t="shared" ref="AL293:AL298" si="10">F293*AD293</f>
        <v>0</v>
      </c>
      <c r="AM293" s="26">
        <f t="shared" ref="AM293:AM298" si="11">F293*AE293</f>
        <v>0</v>
      </c>
      <c r="AN293" s="27" t="s">
        <v>1194</v>
      </c>
      <c r="AO293" s="27" t="s">
        <v>1206</v>
      </c>
      <c r="AP293" s="15" t="s">
        <v>1208</v>
      </c>
    </row>
    <row r="294" spans="1:42" x14ac:dyDescent="0.2">
      <c r="A294" s="23" t="s">
        <v>133</v>
      </c>
      <c r="B294" s="23" t="s">
        <v>710</v>
      </c>
      <c r="C294" s="23" t="s">
        <v>773</v>
      </c>
      <c r="D294" s="23" t="s">
        <v>879</v>
      </c>
      <c r="E294" s="23" t="s">
        <v>1151</v>
      </c>
      <c r="F294" s="24">
        <v>2</v>
      </c>
      <c r="G294" s="24">
        <v>0</v>
      </c>
      <c r="H294" s="24">
        <f t="shared" si="0"/>
        <v>0</v>
      </c>
      <c r="I294" s="24">
        <f t="shared" si="1"/>
        <v>0</v>
      </c>
      <c r="J294" s="24">
        <f t="shared" si="2"/>
        <v>0</v>
      </c>
      <c r="K294" s="24">
        <v>4.0000000000000002E-4</v>
      </c>
      <c r="L294" s="24">
        <f t="shared" si="3"/>
        <v>8.0000000000000004E-4</v>
      </c>
      <c r="M294" s="25" t="s">
        <v>8</v>
      </c>
      <c r="N294" s="24">
        <f t="shared" si="4"/>
        <v>0</v>
      </c>
      <c r="Y294" s="24">
        <f t="shared" si="5"/>
        <v>0</v>
      </c>
      <c r="Z294" s="24">
        <f t="shared" si="6"/>
        <v>0</v>
      </c>
      <c r="AA294" s="24">
        <f t="shared" si="7"/>
        <v>0</v>
      </c>
      <c r="AC294" s="26">
        <v>21</v>
      </c>
      <c r="AD294" s="26">
        <f t="shared" si="8"/>
        <v>0</v>
      </c>
      <c r="AE294" s="26">
        <f t="shared" si="9"/>
        <v>0</v>
      </c>
      <c r="AL294" s="26">
        <f t="shared" si="10"/>
        <v>0</v>
      </c>
      <c r="AM294" s="26">
        <f t="shared" si="11"/>
        <v>0</v>
      </c>
      <c r="AN294" s="27" t="s">
        <v>1194</v>
      </c>
      <c r="AO294" s="27" t="s">
        <v>1206</v>
      </c>
      <c r="AP294" s="15" t="s">
        <v>1208</v>
      </c>
    </row>
    <row r="295" spans="1:42" x14ac:dyDescent="0.2">
      <c r="A295" s="23" t="s">
        <v>134</v>
      </c>
      <c r="B295" s="23" t="s">
        <v>710</v>
      </c>
      <c r="C295" s="23" t="s">
        <v>774</v>
      </c>
      <c r="D295" s="23" t="s">
        <v>880</v>
      </c>
      <c r="E295" s="23" t="s">
        <v>1151</v>
      </c>
      <c r="F295" s="24">
        <v>2</v>
      </c>
      <c r="G295" s="24">
        <v>0</v>
      </c>
      <c r="H295" s="24">
        <f t="shared" si="0"/>
        <v>0</v>
      </c>
      <c r="I295" s="24">
        <f t="shared" si="1"/>
        <v>0</v>
      </c>
      <c r="J295" s="24">
        <f t="shared" si="2"/>
        <v>0</v>
      </c>
      <c r="K295" s="24">
        <v>3.0000000000000001E-3</v>
      </c>
      <c r="L295" s="24">
        <f t="shared" si="3"/>
        <v>6.0000000000000001E-3</v>
      </c>
      <c r="M295" s="25" t="s">
        <v>8</v>
      </c>
      <c r="N295" s="24">
        <f t="shared" si="4"/>
        <v>0</v>
      </c>
      <c r="Y295" s="24">
        <f t="shared" si="5"/>
        <v>0</v>
      </c>
      <c r="Z295" s="24">
        <f t="shared" si="6"/>
        <v>0</v>
      </c>
      <c r="AA295" s="24">
        <f t="shared" si="7"/>
        <v>0</v>
      </c>
      <c r="AC295" s="26">
        <v>21</v>
      </c>
      <c r="AD295" s="26">
        <f t="shared" si="8"/>
        <v>0</v>
      </c>
      <c r="AE295" s="26">
        <f t="shared" si="9"/>
        <v>0</v>
      </c>
      <c r="AL295" s="26">
        <f t="shared" si="10"/>
        <v>0</v>
      </c>
      <c r="AM295" s="26">
        <f t="shared" si="11"/>
        <v>0</v>
      </c>
      <c r="AN295" s="27" t="s">
        <v>1194</v>
      </c>
      <c r="AO295" s="27" t="s">
        <v>1206</v>
      </c>
      <c r="AP295" s="15" t="s">
        <v>1208</v>
      </c>
    </row>
    <row r="296" spans="1:42" x14ac:dyDescent="0.2">
      <c r="A296" s="23" t="s">
        <v>135</v>
      </c>
      <c r="B296" s="23" t="s">
        <v>710</v>
      </c>
      <c r="C296" s="23" t="s">
        <v>775</v>
      </c>
      <c r="D296" s="23" t="s">
        <v>881</v>
      </c>
      <c r="E296" s="23" t="s">
        <v>1151</v>
      </c>
      <c r="F296" s="24">
        <v>1</v>
      </c>
      <c r="G296" s="24">
        <v>0</v>
      </c>
      <c r="H296" s="24">
        <f t="shared" si="0"/>
        <v>0</v>
      </c>
      <c r="I296" s="24">
        <f t="shared" si="1"/>
        <v>0</v>
      </c>
      <c r="J296" s="24">
        <f t="shared" si="2"/>
        <v>0</v>
      </c>
      <c r="K296" s="24">
        <v>5.0000000000000001E-4</v>
      </c>
      <c r="L296" s="24">
        <f t="shared" si="3"/>
        <v>5.0000000000000001E-4</v>
      </c>
      <c r="M296" s="25" t="s">
        <v>8</v>
      </c>
      <c r="N296" s="24">
        <f t="shared" si="4"/>
        <v>0</v>
      </c>
      <c r="Y296" s="24">
        <f t="shared" si="5"/>
        <v>0</v>
      </c>
      <c r="Z296" s="24">
        <f t="shared" si="6"/>
        <v>0</v>
      </c>
      <c r="AA296" s="24">
        <f t="shared" si="7"/>
        <v>0</v>
      </c>
      <c r="AC296" s="26">
        <v>21</v>
      </c>
      <c r="AD296" s="26">
        <f t="shared" si="8"/>
        <v>0</v>
      </c>
      <c r="AE296" s="26">
        <f t="shared" si="9"/>
        <v>0</v>
      </c>
      <c r="AL296" s="26">
        <f t="shared" si="10"/>
        <v>0</v>
      </c>
      <c r="AM296" s="26">
        <f t="shared" si="11"/>
        <v>0</v>
      </c>
      <c r="AN296" s="27" t="s">
        <v>1194</v>
      </c>
      <c r="AO296" s="27" t="s">
        <v>1206</v>
      </c>
      <c r="AP296" s="15" t="s">
        <v>1208</v>
      </c>
    </row>
    <row r="297" spans="1:42" x14ac:dyDescent="0.2">
      <c r="A297" s="23" t="s">
        <v>136</v>
      </c>
      <c r="B297" s="23" t="s">
        <v>710</v>
      </c>
      <c r="C297" s="23" t="s">
        <v>776</v>
      </c>
      <c r="D297" s="23" t="s">
        <v>882</v>
      </c>
      <c r="E297" s="23" t="s">
        <v>1146</v>
      </c>
      <c r="F297" s="24">
        <v>3.5</v>
      </c>
      <c r="G297" s="24">
        <v>0</v>
      </c>
      <c r="H297" s="24">
        <f t="shared" si="0"/>
        <v>0</v>
      </c>
      <c r="I297" s="24">
        <f t="shared" si="1"/>
        <v>0</v>
      </c>
      <c r="J297" s="24">
        <f t="shared" si="2"/>
        <v>0</v>
      </c>
      <c r="K297" s="24">
        <v>0.02</v>
      </c>
      <c r="L297" s="24">
        <f t="shared" si="3"/>
        <v>7.0000000000000007E-2</v>
      </c>
      <c r="M297" s="25" t="s">
        <v>7</v>
      </c>
      <c r="N297" s="24">
        <f t="shared" si="4"/>
        <v>0</v>
      </c>
      <c r="Y297" s="24">
        <f t="shared" si="5"/>
        <v>0</v>
      </c>
      <c r="Z297" s="24">
        <f t="shared" si="6"/>
        <v>0</v>
      </c>
      <c r="AA297" s="24">
        <f t="shared" si="7"/>
        <v>0</v>
      </c>
      <c r="AC297" s="26">
        <v>21</v>
      </c>
      <c r="AD297" s="26">
        <f t="shared" si="8"/>
        <v>0</v>
      </c>
      <c r="AE297" s="26">
        <f t="shared" si="9"/>
        <v>0</v>
      </c>
      <c r="AL297" s="26">
        <f t="shared" si="10"/>
        <v>0</v>
      </c>
      <c r="AM297" s="26">
        <f t="shared" si="11"/>
        <v>0</v>
      </c>
      <c r="AN297" s="27" t="s">
        <v>1194</v>
      </c>
      <c r="AO297" s="27" t="s">
        <v>1206</v>
      </c>
      <c r="AP297" s="15" t="s">
        <v>1208</v>
      </c>
    </row>
    <row r="298" spans="1:42" x14ac:dyDescent="0.2">
      <c r="A298" s="23" t="s">
        <v>137</v>
      </c>
      <c r="B298" s="23" t="s">
        <v>710</v>
      </c>
      <c r="C298" s="23" t="s">
        <v>777</v>
      </c>
      <c r="D298" s="23" t="s">
        <v>884</v>
      </c>
      <c r="E298" s="23" t="s">
        <v>1151</v>
      </c>
      <c r="F298" s="24">
        <v>1</v>
      </c>
      <c r="G298" s="24">
        <v>0</v>
      </c>
      <c r="H298" s="24">
        <f t="shared" si="0"/>
        <v>0</v>
      </c>
      <c r="I298" s="24">
        <f t="shared" si="1"/>
        <v>0</v>
      </c>
      <c r="J298" s="24">
        <f t="shared" si="2"/>
        <v>0</v>
      </c>
      <c r="K298" s="24">
        <v>7.0000000000000001E-3</v>
      </c>
      <c r="L298" s="24">
        <f t="shared" si="3"/>
        <v>7.0000000000000001E-3</v>
      </c>
      <c r="M298" s="25" t="s">
        <v>8</v>
      </c>
      <c r="N298" s="24">
        <f t="shared" si="4"/>
        <v>0</v>
      </c>
      <c r="Y298" s="24">
        <f t="shared" si="5"/>
        <v>0</v>
      </c>
      <c r="Z298" s="24">
        <f t="shared" si="6"/>
        <v>0</v>
      </c>
      <c r="AA298" s="24">
        <f t="shared" si="7"/>
        <v>0</v>
      </c>
      <c r="AC298" s="26">
        <v>21</v>
      </c>
      <c r="AD298" s="26">
        <f t="shared" si="8"/>
        <v>0</v>
      </c>
      <c r="AE298" s="26">
        <f t="shared" si="9"/>
        <v>0</v>
      </c>
      <c r="AL298" s="26">
        <f t="shared" si="10"/>
        <v>0</v>
      </c>
      <c r="AM298" s="26">
        <f t="shared" si="11"/>
        <v>0</v>
      </c>
      <c r="AN298" s="27" t="s">
        <v>1194</v>
      </c>
      <c r="AO298" s="27" t="s">
        <v>1206</v>
      </c>
      <c r="AP298" s="15" t="s">
        <v>1208</v>
      </c>
    </row>
    <row r="299" spans="1:42" x14ac:dyDescent="0.2">
      <c r="A299" s="20"/>
      <c r="B299" s="21" t="s">
        <v>710</v>
      </c>
      <c r="C299" s="21" t="s">
        <v>101</v>
      </c>
      <c r="D299" s="57" t="s">
        <v>885</v>
      </c>
      <c r="E299" s="58"/>
      <c r="F299" s="58"/>
      <c r="G299" s="58"/>
      <c r="H299" s="22">
        <f>SUM(H300:H306)</f>
        <v>0</v>
      </c>
      <c r="I299" s="22">
        <f>SUM(I300:I306)</f>
        <v>0</v>
      </c>
      <c r="J299" s="22">
        <f>H299+I299</f>
        <v>0</v>
      </c>
      <c r="K299" s="15"/>
      <c r="L299" s="22">
        <f>SUM(L300:L306)</f>
        <v>1.3324200000000002</v>
      </c>
      <c r="O299" s="22">
        <f>IF(P299="PR",J299,SUM(N300:N306))</f>
        <v>0</v>
      </c>
      <c r="P299" s="15" t="s">
        <v>1173</v>
      </c>
      <c r="Q299" s="22">
        <f>IF(P299="HS",H299,0)</f>
        <v>0</v>
      </c>
      <c r="R299" s="22">
        <f>IF(P299="HS",I299-O299,0)</f>
        <v>0</v>
      </c>
      <c r="S299" s="22">
        <f>IF(P299="PS",H299,0)</f>
        <v>0</v>
      </c>
      <c r="T299" s="22">
        <f>IF(P299="PS",I299-O299,0)</f>
        <v>0</v>
      </c>
      <c r="U299" s="22">
        <f>IF(P299="MP",H299,0)</f>
        <v>0</v>
      </c>
      <c r="V299" s="22">
        <f>IF(P299="MP",I299-O299,0)</f>
        <v>0</v>
      </c>
      <c r="W299" s="22">
        <f>IF(P299="OM",H299,0)</f>
        <v>0</v>
      </c>
      <c r="X299" s="15" t="s">
        <v>710</v>
      </c>
      <c r="AH299" s="22">
        <f>SUM(Y300:Y306)</f>
        <v>0</v>
      </c>
      <c r="AI299" s="22">
        <f>SUM(Z300:Z306)</f>
        <v>0</v>
      </c>
      <c r="AJ299" s="22">
        <f>SUM(AA300:AA306)</f>
        <v>0</v>
      </c>
    </row>
    <row r="300" spans="1:42" x14ac:dyDescent="0.2">
      <c r="A300" s="23" t="s">
        <v>138</v>
      </c>
      <c r="B300" s="23" t="s">
        <v>710</v>
      </c>
      <c r="C300" s="23" t="s">
        <v>778</v>
      </c>
      <c r="D300" s="23" t="s">
        <v>886</v>
      </c>
      <c r="E300" s="23" t="s">
        <v>1151</v>
      </c>
      <c r="F300" s="24">
        <v>1</v>
      </c>
      <c r="G300" s="24">
        <v>0</v>
      </c>
      <c r="H300" s="24">
        <f t="shared" ref="H300:H306" si="12">ROUND(F300*AD300,2)</f>
        <v>0</v>
      </c>
      <c r="I300" s="24">
        <f t="shared" ref="I300:I306" si="13">J300-H300</f>
        <v>0</v>
      </c>
      <c r="J300" s="24">
        <f t="shared" ref="J300:J306" si="14">ROUND(F300*G300,2)</f>
        <v>0</v>
      </c>
      <c r="K300" s="24">
        <v>1.56E-3</v>
      </c>
      <c r="L300" s="24">
        <f t="shared" ref="L300:L306" si="15">F300*K300</f>
        <v>1.56E-3</v>
      </c>
      <c r="M300" s="25" t="s">
        <v>7</v>
      </c>
      <c r="N300" s="24">
        <f t="shared" ref="N300:N306" si="16">IF(M300="5",I300,0)</f>
        <v>0</v>
      </c>
      <c r="Y300" s="24">
        <f t="shared" ref="Y300:Y306" si="17">IF(AC300=0,J300,0)</f>
        <v>0</v>
      </c>
      <c r="Z300" s="24">
        <f t="shared" ref="Z300:Z306" si="18">IF(AC300=15,J300,0)</f>
        <v>0</v>
      </c>
      <c r="AA300" s="24">
        <f t="shared" ref="AA300:AA306" si="19">IF(AC300=21,J300,0)</f>
        <v>0</v>
      </c>
      <c r="AC300" s="26">
        <v>21</v>
      </c>
      <c r="AD300" s="26">
        <f t="shared" ref="AD300:AD306" si="20">G300*0</f>
        <v>0</v>
      </c>
      <c r="AE300" s="26">
        <f t="shared" ref="AE300:AE306" si="21">G300*(1-0)</f>
        <v>0</v>
      </c>
      <c r="AL300" s="26">
        <f t="shared" ref="AL300:AL306" si="22">F300*AD300</f>
        <v>0</v>
      </c>
      <c r="AM300" s="26">
        <f t="shared" ref="AM300:AM306" si="23">F300*AE300</f>
        <v>0</v>
      </c>
      <c r="AN300" s="27" t="s">
        <v>1195</v>
      </c>
      <c r="AO300" s="27" t="s">
        <v>1206</v>
      </c>
      <c r="AP300" s="15" t="s">
        <v>1208</v>
      </c>
    </row>
    <row r="301" spans="1:42" x14ac:dyDescent="0.2">
      <c r="A301" s="23" t="s">
        <v>139</v>
      </c>
      <c r="B301" s="23" t="s">
        <v>710</v>
      </c>
      <c r="C301" s="23" t="s">
        <v>779</v>
      </c>
      <c r="D301" s="23" t="s">
        <v>887</v>
      </c>
      <c r="E301" s="23" t="s">
        <v>1151</v>
      </c>
      <c r="F301" s="24">
        <v>1</v>
      </c>
      <c r="G301" s="24">
        <v>0</v>
      </c>
      <c r="H301" s="24">
        <f t="shared" si="12"/>
        <v>0</v>
      </c>
      <c r="I301" s="24">
        <f t="shared" si="13"/>
        <v>0</v>
      </c>
      <c r="J301" s="24">
        <f t="shared" si="14"/>
        <v>0</v>
      </c>
      <c r="K301" s="24">
        <v>1.9460000000000002E-2</v>
      </c>
      <c r="L301" s="24">
        <f t="shared" si="15"/>
        <v>1.9460000000000002E-2</v>
      </c>
      <c r="M301" s="25" t="s">
        <v>7</v>
      </c>
      <c r="N301" s="24">
        <f t="shared" si="16"/>
        <v>0</v>
      </c>
      <c r="Y301" s="24">
        <f t="shared" si="17"/>
        <v>0</v>
      </c>
      <c r="Z301" s="24">
        <f t="shared" si="18"/>
        <v>0</v>
      </c>
      <c r="AA301" s="24">
        <f t="shared" si="19"/>
        <v>0</v>
      </c>
      <c r="AC301" s="26">
        <v>21</v>
      </c>
      <c r="AD301" s="26">
        <f t="shared" si="20"/>
        <v>0</v>
      </c>
      <c r="AE301" s="26">
        <f t="shared" si="21"/>
        <v>0</v>
      </c>
      <c r="AL301" s="26">
        <f t="shared" si="22"/>
        <v>0</v>
      </c>
      <c r="AM301" s="26">
        <f t="shared" si="23"/>
        <v>0</v>
      </c>
      <c r="AN301" s="27" t="s">
        <v>1195</v>
      </c>
      <c r="AO301" s="27" t="s">
        <v>1206</v>
      </c>
      <c r="AP301" s="15" t="s">
        <v>1208</v>
      </c>
    </row>
    <row r="302" spans="1:42" x14ac:dyDescent="0.2">
      <c r="A302" s="23" t="s">
        <v>140</v>
      </c>
      <c r="B302" s="23" t="s">
        <v>710</v>
      </c>
      <c r="C302" s="23" t="s">
        <v>780</v>
      </c>
      <c r="D302" s="23" t="s">
        <v>888</v>
      </c>
      <c r="E302" s="23" t="s">
        <v>1151</v>
      </c>
      <c r="F302" s="24">
        <v>1</v>
      </c>
      <c r="G302" s="24">
        <v>0</v>
      </c>
      <c r="H302" s="24">
        <f t="shared" si="12"/>
        <v>0</v>
      </c>
      <c r="I302" s="24">
        <f t="shared" si="13"/>
        <v>0</v>
      </c>
      <c r="J302" s="24">
        <f t="shared" si="14"/>
        <v>0</v>
      </c>
      <c r="K302" s="24">
        <v>2.4500000000000001E-2</v>
      </c>
      <c r="L302" s="24">
        <f t="shared" si="15"/>
        <v>2.4500000000000001E-2</v>
      </c>
      <c r="M302" s="25" t="s">
        <v>7</v>
      </c>
      <c r="N302" s="24">
        <f t="shared" si="16"/>
        <v>0</v>
      </c>
      <c r="Y302" s="24">
        <f t="shared" si="17"/>
        <v>0</v>
      </c>
      <c r="Z302" s="24">
        <f t="shared" si="18"/>
        <v>0</v>
      </c>
      <c r="AA302" s="24">
        <f t="shared" si="19"/>
        <v>0</v>
      </c>
      <c r="AC302" s="26">
        <v>21</v>
      </c>
      <c r="AD302" s="26">
        <f t="shared" si="20"/>
        <v>0</v>
      </c>
      <c r="AE302" s="26">
        <f t="shared" si="21"/>
        <v>0</v>
      </c>
      <c r="AL302" s="26">
        <f t="shared" si="22"/>
        <v>0</v>
      </c>
      <c r="AM302" s="26">
        <f t="shared" si="23"/>
        <v>0</v>
      </c>
      <c r="AN302" s="27" t="s">
        <v>1195</v>
      </c>
      <c r="AO302" s="27" t="s">
        <v>1206</v>
      </c>
      <c r="AP302" s="15" t="s">
        <v>1208</v>
      </c>
    </row>
    <row r="303" spans="1:42" x14ac:dyDescent="0.2">
      <c r="A303" s="23" t="s">
        <v>141</v>
      </c>
      <c r="B303" s="23" t="s">
        <v>710</v>
      </c>
      <c r="C303" s="23" t="s">
        <v>781</v>
      </c>
      <c r="D303" s="23" t="s">
        <v>889</v>
      </c>
      <c r="E303" s="23" t="s">
        <v>1151</v>
      </c>
      <c r="F303" s="24">
        <v>1</v>
      </c>
      <c r="G303" s="24">
        <v>0</v>
      </c>
      <c r="H303" s="24">
        <f t="shared" si="12"/>
        <v>0</v>
      </c>
      <c r="I303" s="24">
        <f t="shared" si="13"/>
        <v>0</v>
      </c>
      <c r="J303" s="24">
        <f t="shared" si="14"/>
        <v>0</v>
      </c>
      <c r="K303" s="24">
        <v>5.1999999999999995E-4</v>
      </c>
      <c r="L303" s="24">
        <f t="shared" si="15"/>
        <v>5.1999999999999995E-4</v>
      </c>
      <c r="M303" s="25" t="s">
        <v>7</v>
      </c>
      <c r="N303" s="24">
        <f t="shared" si="16"/>
        <v>0</v>
      </c>
      <c r="Y303" s="24">
        <f t="shared" si="17"/>
        <v>0</v>
      </c>
      <c r="Z303" s="24">
        <f t="shared" si="18"/>
        <v>0</v>
      </c>
      <c r="AA303" s="24">
        <f t="shared" si="19"/>
        <v>0</v>
      </c>
      <c r="AC303" s="26">
        <v>21</v>
      </c>
      <c r="AD303" s="26">
        <f t="shared" si="20"/>
        <v>0</v>
      </c>
      <c r="AE303" s="26">
        <f t="shared" si="21"/>
        <v>0</v>
      </c>
      <c r="AL303" s="26">
        <f t="shared" si="22"/>
        <v>0</v>
      </c>
      <c r="AM303" s="26">
        <f t="shared" si="23"/>
        <v>0</v>
      </c>
      <c r="AN303" s="27" t="s">
        <v>1195</v>
      </c>
      <c r="AO303" s="27" t="s">
        <v>1206</v>
      </c>
      <c r="AP303" s="15" t="s">
        <v>1208</v>
      </c>
    </row>
    <row r="304" spans="1:42" x14ac:dyDescent="0.2">
      <c r="A304" s="23" t="s">
        <v>142</v>
      </c>
      <c r="B304" s="23" t="s">
        <v>710</v>
      </c>
      <c r="C304" s="23" t="s">
        <v>782</v>
      </c>
      <c r="D304" s="23" t="s">
        <v>890</v>
      </c>
      <c r="E304" s="23" t="s">
        <v>1151</v>
      </c>
      <c r="F304" s="24">
        <v>1</v>
      </c>
      <c r="G304" s="24">
        <v>0</v>
      </c>
      <c r="H304" s="24">
        <f t="shared" si="12"/>
        <v>0</v>
      </c>
      <c r="I304" s="24">
        <f t="shared" si="13"/>
        <v>0</v>
      </c>
      <c r="J304" s="24">
        <f t="shared" si="14"/>
        <v>0</v>
      </c>
      <c r="K304" s="24">
        <v>2.2499999999999998E-3</v>
      </c>
      <c r="L304" s="24">
        <f t="shared" si="15"/>
        <v>2.2499999999999998E-3</v>
      </c>
      <c r="M304" s="25" t="s">
        <v>7</v>
      </c>
      <c r="N304" s="24">
        <f t="shared" si="16"/>
        <v>0</v>
      </c>
      <c r="Y304" s="24">
        <f t="shared" si="17"/>
        <v>0</v>
      </c>
      <c r="Z304" s="24">
        <f t="shared" si="18"/>
        <v>0</v>
      </c>
      <c r="AA304" s="24">
        <f t="shared" si="19"/>
        <v>0</v>
      </c>
      <c r="AC304" s="26">
        <v>21</v>
      </c>
      <c r="AD304" s="26">
        <f t="shared" si="20"/>
        <v>0</v>
      </c>
      <c r="AE304" s="26">
        <f t="shared" si="21"/>
        <v>0</v>
      </c>
      <c r="AL304" s="26">
        <f t="shared" si="22"/>
        <v>0</v>
      </c>
      <c r="AM304" s="26">
        <f t="shared" si="23"/>
        <v>0</v>
      </c>
      <c r="AN304" s="27" t="s">
        <v>1195</v>
      </c>
      <c r="AO304" s="27" t="s">
        <v>1206</v>
      </c>
      <c r="AP304" s="15" t="s">
        <v>1208</v>
      </c>
    </row>
    <row r="305" spans="1:42" x14ac:dyDescent="0.2">
      <c r="A305" s="23" t="s">
        <v>143</v>
      </c>
      <c r="B305" s="23" t="s">
        <v>710</v>
      </c>
      <c r="C305" s="23" t="s">
        <v>783</v>
      </c>
      <c r="D305" s="23" t="s">
        <v>891</v>
      </c>
      <c r="E305" s="23" t="s">
        <v>1151</v>
      </c>
      <c r="F305" s="24">
        <v>1</v>
      </c>
      <c r="G305" s="24">
        <v>0</v>
      </c>
      <c r="H305" s="24">
        <f t="shared" si="12"/>
        <v>0</v>
      </c>
      <c r="I305" s="24">
        <f t="shared" si="13"/>
        <v>0</v>
      </c>
      <c r="J305" s="24">
        <f t="shared" si="14"/>
        <v>0</v>
      </c>
      <c r="K305" s="24">
        <v>1.933E-2</v>
      </c>
      <c r="L305" s="24">
        <f t="shared" si="15"/>
        <v>1.933E-2</v>
      </c>
      <c r="M305" s="25" t="s">
        <v>7</v>
      </c>
      <c r="N305" s="24">
        <f t="shared" si="16"/>
        <v>0</v>
      </c>
      <c r="Y305" s="24">
        <f t="shared" si="17"/>
        <v>0</v>
      </c>
      <c r="Z305" s="24">
        <f t="shared" si="18"/>
        <v>0</v>
      </c>
      <c r="AA305" s="24">
        <f t="shared" si="19"/>
        <v>0</v>
      </c>
      <c r="AC305" s="26">
        <v>21</v>
      </c>
      <c r="AD305" s="26">
        <f t="shared" si="20"/>
        <v>0</v>
      </c>
      <c r="AE305" s="26">
        <f t="shared" si="21"/>
        <v>0</v>
      </c>
      <c r="AL305" s="26">
        <f t="shared" si="22"/>
        <v>0</v>
      </c>
      <c r="AM305" s="26">
        <f t="shared" si="23"/>
        <v>0</v>
      </c>
      <c r="AN305" s="27" t="s">
        <v>1195</v>
      </c>
      <c r="AO305" s="27" t="s">
        <v>1206</v>
      </c>
      <c r="AP305" s="15" t="s">
        <v>1208</v>
      </c>
    </row>
    <row r="306" spans="1:42" x14ac:dyDescent="0.2">
      <c r="A306" s="23" t="s">
        <v>144</v>
      </c>
      <c r="B306" s="23" t="s">
        <v>710</v>
      </c>
      <c r="C306" s="23" t="s">
        <v>784</v>
      </c>
      <c r="D306" s="23" t="s">
        <v>892</v>
      </c>
      <c r="E306" s="23" t="s">
        <v>1146</v>
      </c>
      <c r="F306" s="24">
        <v>18.600000000000001</v>
      </c>
      <c r="G306" s="24">
        <v>0</v>
      </c>
      <c r="H306" s="24">
        <f t="shared" si="12"/>
        <v>0</v>
      </c>
      <c r="I306" s="24">
        <f t="shared" si="13"/>
        <v>0</v>
      </c>
      <c r="J306" s="24">
        <f t="shared" si="14"/>
        <v>0</v>
      </c>
      <c r="K306" s="24">
        <v>6.8000000000000005E-2</v>
      </c>
      <c r="L306" s="24">
        <f t="shared" si="15"/>
        <v>1.2648000000000001</v>
      </c>
      <c r="M306" s="25" t="s">
        <v>7</v>
      </c>
      <c r="N306" s="24">
        <f t="shared" si="16"/>
        <v>0</v>
      </c>
      <c r="Y306" s="24">
        <f t="shared" si="17"/>
        <v>0</v>
      </c>
      <c r="Z306" s="24">
        <f t="shared" si="18"/>
        <v>0</v>
      </c>
      <c r="AA306" s="24">
        <f t="shared" si="19"/>
        <v>0</v>
      </c>
      <c r="AC306" s="26">
        <v>21</v>
      </c>
      <c r="AD306" s="26">
        <f t="shared" si="20"/>
        <v>0</v>
      </c>
      <c r="AE306" s="26">
        <f t="shared" si="21"/>
        <v>0</v>
      </c>
      <c r="AL306" s="26">
        <f t="shared" si="22"/>
        <v>0</v>
      </c>
      <c r="AM306" s="26">
        <f t="shared" si="23"/>
        <v>0</v>
      </c>
      <c r="AN306" s="27" t="s">
        <v>1195</v>
      </c>
      <c r="AO306" s="27" t="s">
        <v>1206</v>
      </c>
      <c r="AP306" s="15" t="s">
        <v>1208</v>
      </c>
    </row>
    <row r="307" spans="1:42" x14ac:dyDescent="0.2">
      <c r="A307" s="20"/>
      <c r="B307" s="21" t="s">
        <v>710</v>
      </c>
      <c r="C307" s="21" t="s">
        <v>785</v>
      </c>
      <c r="D307" s="57" t="s">
        <v>894</v>
      </c>
      <c r="E307" s="58"/>
      <c r="F307" s="58"/>
      <c r="G307" s="58"/>
      <c r="H307" s="22">
        <f>SUM(H308:H308)</f>
        <v>0</v>
      </c>
      <c r="I307" s="22">
        <f>SUM(I308:I308)</f>
        <v>0</v>
      </c>
      <c r="J307" s="22">
        <f>H307+I307</f>
        <v>0</v>
      </c>
      <c r="K307" s="15"/>
      <c r="L307" s="22">
        <f>SUM(L308:L308)</f>
        <v>0</v>
      </c>
      <c r="O307" s="22">
        <f>IF(P307="PR",J307,SUM(N308:N308))</f>
        <v>0</v>
      </c>
      <c r="P307" s="15" t="s">
        <v>1175</v>
      </c>
      <c r="Q307" s="22">
        <f>IF(P307="HS",H307,0)</f>
        <v>0</v>
      </c>
      <c r="R307" s="22">
        <f>IF(P307="HS",I307-O307,0)</f>
        <v>0</v>
      </c>
      <c r="S307" s="22">
        <f>IF(P307="PS",H307,0)</f>
        <v>0</v>
      </c>
      <c r="T307" s="22">
        <f>IF(P307="PS",I307-O307,0)</f>
        <v>0</v>
      </c>
      <c r="U307" s="22">
        <f>IF(P307="MP",H307,0)</f>
        <v>0</v>
      </c>
      <c r="V307" s="22">
        <f>IF(P307="MP",I307-O307,0)</f>
        <v>0</v>
      </c>
      <c r="W307" s="22">
        <f>IF(P307="OM",H307,0)</f>
        <v>0</v>
      </c>
      <c r="X307" s="15" t="s">
        <v>710</v>
      </c>
      <c r="AH307" s="22">
        <f>SUM(Y308:Y308)</f>
        <v>0</v>
      </c>
      <c r="AI307" s="22">
        <f>SUM(Z308:Z308)</f>
        <v>0</v>
      </c>
      <c r="AJ307" s="22">
        <f>SUM(AA308:AA308)</f>
        <v>0</v>
      </c>
    </row>
    <row r="308" spans="1:42" x14ac:dyDescent="0.2">
      <c r="A308" s="23" t="s">
        <v>145</v>
      </c>
      <c r="B308" s="23" t="s">
        <v>710</v>
      </c>
      <c r="C308" s="23" t="s">
        <v>786</v>
      </c>
      <c r="D308" s="23" t="s">
        <v>895</v>
      </c>
      <c r="E308" s="23" t="s">
        <v>1149</v>
      </c>
      <c r="F308" s="24">
        <v>0.23</v>
      </c>
      <c r="G308" s="24">
        <v>0</v>
      </c>
      <c r="H308" s="24">
        <f>ROUND(F308*AD308,2)</f>
        <v>0</v>
      </c>
      <c r="I308" s="24">
        <f>J308-H308</f>
        <v>0</v>
      </c>
      <c r="J308" s="24">
        <f>ROUND(F308*G308,2)</f>
        <v>0</v>
      </c>
      <c r="K308" s="24">
        <v>0</v>
      </c>
      <c r="L308" s="24">
        <f>F308*K308</f>
        <v>0</v>
      </c>
      <c r="M308" s="25" t="s">
        <v>11</v>
      </c>
      <c r="N308" s="24">
        <f>IF(M308="5",I308,0)</f>
        <v>0</v>
      </c>
      <c r="Y308" s="24">
        <f>IF(AC308=0,J308,0)</f>
        <v>0</v>
      </c>
      <c r="Z308" s="24">
        <f>IF(AC308=15,J308,0)</f>
        <v>0</v>
      </c>
      <c r="AA308" s="24">
        <f>IF(AC308=21,J308,0)</f>
        <v>0</v>
      </c>
      <c r="AC308" s="26">
        <v>21</v>
      </c>
      <c r="AD308" s="26">
        <f>G308*0</f>
        <v>0</v>
      </c>
      <c r="AE308" s="26">
        <f>G308*(1-0)</f>
        <v>0</v>
      </c>
      <c r="AL308" s="26">
        <f>F308*AD308</f>
        <v>0</v>
      </c>
      <c r="AM308" s="26">
        <f>F308*AE308</f>
        <v>0</v>
      </c>
      <c r="AN308" s="27" t="s">
        <v>1196</v>
      </c>
      <c r="AO308" s="27" t="s">
        <v>1206</v>
      </c>
      <c r="AP308" s="15" t="s">
        <v>1208</v>
      </c>
    </row>
    <row r="309" spans="1:42" x14ac:dyDescent="0.2">
      <c r="D309" s="28" t="s">
        <v>934</v>
      </c>
      <c r="F309" s="29">
        <v>0.23</v>
      </c>
    </row>
    <row r="310" spans="1:42" x14ac:dyDescent="0.2">
      <c r="A310" s="20"/>
      <c r="B310" s="21" t="s">
        <v>710</v>
      </c>
      <c r="C310" s="21" t="s">
        <v>787</v>
      </c>
      <c r="D310" s="57" t="s">
        <v>897</v>
      </c>
      <c r="E310" s="58"/>
      <c r="F310" s="58"/>
      <c r="G310" s="58"/>
      <c r="H310" s="22">
        <f>SUM(H311:H311)</f>
        <v>0</v>
      </c>
      <c r="I310" s="22">
        <f>SUM(I311:I311)</f>
        <v>0</v>
      </c>
      <c r="J310" s="22">
        <f>H310+I310</f>
        <v>0</v>
      </c>
      <c r="K310" s="15"/>
      <c r="L310" s="22">
        <f>SUM(L311:L311)</f>
        <v>0</v>
      </c>
      <c r="O310" s="22">
        <f>IF(P310="PR",J310,SUM(N311:N311))</f>
        <v>0</v>
      </c>
      <c r="P310" s="15" t="s">
        <v>1176</v>
      </c>
      <c r="Q310" s="22">
        <f>IF(P310="HS",H310,0)</f>
        <v>0</v>
      </c>
      <c r="R310" s="22">
        <f>IF(P310="HS",I310-O310,0)</f>
        <v>0</v>
      </c>
      <c r="S310" s="22">
        <f>IF(P310="PS",H310,0)</f>
        <v>0</v>
      </c>
      <c r="T310" s="22">
        <f>IF(P310="PS",I310-O310,0)</f>
        <v>0</v>
      </c>
      <c r="U310" s="22">
        <f>IF(P310="MP",H310,0)</f>
        <v>0</v>
      </c>
      <c r="V310" s="22">
        <f>IF(P310="MP",I310-O310,0)</f>
        <v>0</v>
      </c>
      <c r="W310" s="22">
        <f>IF(P310="OM",H310,0)</f>
        <v>0</v>
      </c>
      <c r="X310" s="15" t="s">
        <v>710</v>
      </c>
      <c r="AH310" s="22">
        <f>SUM(Y311:Y311)</f>
        <v>0</v>
      </c>
      <c r="AI310" s="22">
        <f>SUM(Z311:Z311)</f>
        <v>0</v>
      </c>
      <c r="AJ310" s="22">
        <f>SUM(AA311:AA311)</f>
        <v>0</v>
      </c>
    </row>
    <row r="311" spans="1:42" x14ac:dyDescent="0.2">
      <c r="A311" s="23" t="s">
        <v>146</v>
      </c>
      <c r="B311" s="23" t="s">
        <v>710</v>
      </c>
      <c r="C311" s="23"/>
      <c r="D311" s="23" t="s">
        <v>897</v>
      </c>
      <c r="E311" s="23"/>
      <c r="F311" s="24">
        <v>1</v>
      </c>
      <c r="G311" s="24">
        <v>0</v>
      </c>
      <c r="H311" s="24">
        <f>ROUND(F311*AD311,2)</f>
        <v>0</v>
      </c>
      <c r="I311" s="24">
        <f>J311-H311</f>
        <v>0</v>
      </c>
      <c r="J311" s="24">
        <f>ROUND(F311*G311,2)</f>
        <v>0</v>
      </c>
      <c r="K311" s="24">
        <v>0</v>
      </c>
      <c r="L311" s="24">
        <f>F311*K311</f>
        <v>0</v>
      </c>
      <c r="M311" s="25" t="s">
        <v>8</v>
      </c>
      <c r="N311" s="24">
        <f>IF(M311="5",I311,0)</f>
        <v>0</v>
      </c>
      <c r="Y311" s="24">
        <f>IF(AC311=0,J311,0)</f>
        <v>0</v>
      </c>
      <c r="Z311" s="24">
        <f>IF(AC311=15,J311,0)</f>
        <v>0</v>
      </c>
      <c r="AA311" s="24">
        <f>IF(AC311=21,J311,0)</f>
        <v>0</v>
      </c>
      <c r="AC311" s="26">
        <v>21</v>
      </c>
      <c r="AD311" s="26">
        <f>G311*0</f>
        <v>0</v>
      </c>
      <c r="AE311" s="26">
        <f>G311*(1-0)</f>
        <v>0</v>
      </c>
      <c r="AL311" s="26">
        <f>F311*AD311</f>
        <v>0</v>
      </c>
      <c r="AM311" s="26">
        <f>F311*AE311</f>
        <v>0</v>
      </c>
      <c r="AN311" s="27" t="s">
        <v>1197</v>
      </c>
      <c r="AO311" s="27" t="s">
        <v>1206</v>
      </c>
      <c r="AP311" s="15" t="s">
        <v>1208</v>
      </c>
    </row>
    <row r="312" spans="1:42" x14ac:dyDescent="0.2">
      <c r="D312" s="28" t="s">
        <v>831</v>
      </c>
      <c r="F312" s="29">
        <v>1</v>
      </c>
    </row>
    <row r="313" spans="1:42" x14ac:dyDescent="0.2">
      <c r="A313" s="20"/>
      <c r="B313" s="21" t="s">
        <v>710</v>
      </c>
      <c r="C313" s="21" t="s">
        <v>788</v>
      </c>
      <c r="D313" s="57" t="s">
        <v>898</v>
      </c>
      <c r="E313" s="58"/>
      <c r="F313" s="58"/>
      <c r="G313" s="58"/>
      <c r="H313" s="22">
        <f>SUM(H314:H319)</f>
        <v>0</v>
      </c>
      <c r="I313" s="22">
        <f>SUM(I314:I319)</f>
        <v>0</v>
      </c>
      <c r="J313" s="22">
        <f>H313+I313</f>
        <v>0</v>
      </c>
      <c r="K313" s="15"/>
      <c r="L313" s="22">
        <f>SUM(L314:L319)</f>
        <v>0</v>
      </c>
      <c r="O313" s="22">
        <f>IF(P313="PR",J313,SUM(N314:N319))</f>
        <v>0</v>
      </c>
      <c r="P313" s="15" t="s">
        <v>1175</v>
      </c>
      <c r="Q313" s="22">
        <f>IF(P313="HS",H313,0)</f>
        <v>0</v>
      </c>
      <c r="R313" s="22">
        <f>IF(P313="HS",I313-O313,0)</f>
        <v>0</v>
      </c>
      <c r="S313" s="22">
        <f>IF(P313="PS",H313,0)</f>
        <v>0</v>
      </c>
      <c r="T313" s="22">
        <f>IF(P313="PS",I313-O313,0)</f>
        <v>0</v>
      </c>
      <c r="U313" s="22">
        <f>IF(P313="MP",H313,0)</f>
        <v>0</v>
      </c>
      <c r="V313" s="22">
        <f>IF(P313="MP",I313-O313,0)</f>
        <v>0</v>
      </c>
      <c r="W313" s="22">
        <f>IF(P313="OM",H313,0)</f>
        <v>0</v>
      </c>
      <c r="X313" s="15" t="s">
        <v>710</v>
      </c>
      <c r="AH313" s="22">
        <f>SUM(Y314:Y319)</f>
        <v>0</v>
      </c>
      <c r="AI313" s="22">
        <f>SUM(Z314:Z319)</f>
        <v>0</v>
      </c>
      <c r="AJ313" s="22">
        <f>SUM(AA314:AA319)</f>
        <v>0</v>
      </c>
    </row>
    <row r="314" spans="1:42" x14ac:dyDescent="0.2">
      <c r="A314" s="23" t="s">
        <v>147</v>
      </c>
      <c r="B314" s="23" t="s">
        <v>710</v>
      </c>
      <c r="C314" s="23" t="s">
        <v>789</v>
      </c>
      <c r="D314" s="23" t="s">
        <v>899</v>
      </c>
      <c r="E314" s="23" t="s">
        <v>1149</v>
      </c>
      <c r="F314" s="24">
        <v>1.42</v>
      </c>
      <c r="G314" s="24">
        <v>0</v>
      </c>
      <c r="H314" s="24">
        <f t="shared" ref="H314:H319" si="24">ROUND(F314*AD314,2)</f>
        <v>0</v>
      </c>
      <c r="I314" s="24">
        <f t="shared" ref="I314:I319" si="25">J314-H314</f>
        <v>0</v>
      </c>
      <c r="J314" s="24">
        <f t="shared" ref="J314:J319" si="26">ROUND(F314*G314,2)</f>
        <v>0</v>
      </c>
      <c r="K314" s="24">
        <v>0</v>
      </c>
      <c r="L314" s="24">
        <f t="shared" ref="L314:L319" si="27">F314*K314</f>
        <v>0</v>
      </c>
      <c r="M314" s="25" t="s">
        <v>11</v>
      </c>
      <c r="N314" s="24">
        <f t="shared" ref="N314:N319" si="28">IF(M314="5",I314,0)</f>
        <v>0</v>
      </c>
      <c r="Y314" s="24">
        <f t="shared" ref="Y314:Y319" si="29">IF(AC314=0,J314,0)</f>
        <v>0</v>
      </c>
      <c r="Z314" s="24">
        <f t="shared" ref="Z314:Z319" si="30">IF(AC314=15,J314,0)</f>
        <v>0</v>
      </c>
      <c r="AA314" s="24">
        <f t="shared" ref="AA314:AA319" si="31">IF(AC314=21,J314,0)</f>
        <v>0</v>
      </c>
      <c r="AC314" s="26">
        <v>21</v>
      </c>
      <c r="AD314" s="26">
        <f t="shared" ref="AD314:AD319" si="32">G314*0</f>
        <v>0</v>
      </c>
      <c r="AE314" s="26">
        <f t="shared" ref="AE314:AE319" si="33">G314*(1-0)</f>
        <v>0</v>
      </c>
      <c r="AL314" s="26">
        <f t="shared" ref="AL314:AL319" si="34">F314*AD314</f>
        <v>0</v>
      </c>
      <c r="AM314" s="26">
        <f t="shared" ref="AM314:AM319" si="35">F314*AE314</f>
        <v>0</v>
      </c>
      <c r="AN314" s="27" t="s">
        <v>1198</v>
      </c>
      <c r="AO314" s="27" t="s">
        <v>1206</v>
      </c>
      <c r="AP314" s="15" t="s">
        <v>1208</v>
      </c>
    </row>
    <row r="315" spans="1:42" x14ac:dyDescent="0.2">
      <c r="A315" s="23" t="s">
        <v>148</v>
      </c>
      <c r="B315" s="23" t="s">
        <v>710</v>
      </c>
      <c r="C315" s="23" t="s">
        <v>790</v>
      </c>
      <c r="D315" s="23" t="s">
        <v>901</v>
      </c>
      <c r="E315" s="23" t="s">
        <v>1149</v>
      </c>
      <c r="F315" s="24">
        <v>1.42</v>
      </c>
      <c r="G315" s="24">
        <v>0</v>
      </c>
      <c r="H315" s="24">
        <f t="shared" si="24"/>
        <v>0</v>
      </c>
      <c r="I315" s="24">
        <f t="shared" si="25"/>
        <v>0</v>
      </c>
      <c r="J315" s="24">
        <f t="shared" si="26"/>
        <v>0</v>
      </c>
      <c r="K315" s="24">
        <v>0</v>
      </c>
      <c r="L315" s="24">
        <f t="shared" si="27"/>
        <v>0</v>
      </c>
      <c r="M315" s="25" t="s">
        <v>11</v>
      </c>
      <c r="N315" s="24">
        <f t="shared" si="28"/>
        <v>0</v>
      </c>
      <c r="Y315" s="24">
        <f t="shared" si="29"/>
        <v>0</v>
      </c>
      <c r="Z315" s="24">
        <f t="shared" si="30"/>
        <v>0</v>
      </c>
      <c r="AA315" s="24">
        <f t="shared" si="31"/>
        <v>0</v>
      </c>
      <c r="AC315" s="26">
        <v>21</v>
      </c>
      <c r="AD315" s="26">
        <f t="shared" si="32"/>
        <v>0</v>
      </c>
      <c r="AE315" s="26">
        <f t="shared" si="33"/>
        <v>0</v>
      </c>
      <c r="AL315" s="26">
        <f t="shared" si="34"/>
        <v>0</v>
      </c>
      <c r="AM315" s="26">
        <f t="shared" si="35"/>
        <v>0</v>
      </c>
      <c r="AN315" s="27" t="s">
        <v>1198</v>
      </c>
      <c r="AO315" s="27" t="s">
        <v>1206</v>
      </c>
      <c r="AP315" s="15" t="s">
        <v>1208</v>
      </c>
    </row>
    <row r="316" spans="1:42" x14ac:dyDescent="0.2">
      <c r="A316" s="23" t="s">
        <v>149</v>
      </c>
      <c r="B316" s="23" t="s">
        <v>710</v>
      </c>
      <c r="C316" s="23" t="s">
        <v>792</v>
      </c>
      <c r="D316" s="23" t="s">
        <v>904</v>
      </c>
      <c r="E316" s="23" t="s">
        <v>1149</v>
      </c>
      <c r="F316" s="24">
        <v>1.42</v>
      </c>
      <c r="G316" s="24">
        <v>0</v>
      </c>
      <c r="H316" s="24">
        <f t="shared" si="24"/>
        <v>0</v>
      </c>
      <c r="I316" s="24">
        <f t="shared" si="25"/>
        <v>0</v>
      </c>
      <c r="J316" s="24">
        <f t="shared" si="26"/>
        <v>0</v>
      </c>
      <c r="K316" s="24">
        <v>0</v>
      </c>
      <c r="L316" s="24">
        <f t="shared" si="27"/>
        <v>0</v>
      </c>
      <c r="M316" s="25" t="s">
        <v>11</v>
      </c>
      <c r="N316" s="24">
        <f t="shared" si="28"/>
        <v>0</v>
      </c>
      <c r="Y316" s="24">
        <f t="shared" si="29"/>
        <v>0</v>
      </c>
      <c r="Z316" s="24">
        <f t="shared" si="30"/>
        <v>0</v>
      </c>
      <c r="AA316" s="24">
        <f t="shared" si="31"/>
        <v>0</v>
      </c>
      <c r="AC316" s="26">
        <v>21</v>
      </c>
      <c r="AD316" s="26">
        <f t="shared" si="32"/>
        <v>0</v>
      </c>
      <c r="AE316" s="26">
        <f t="shared" si="33"/>
        <v>0</v>
      </c>
      <c r="AL316" s="26">
        <f t="shared" si="34"/>
        <v>0</v>
      </c>
      <c r="AM316" s="26">
        <f t="shared" si="35"/>
        <v>0</v>
      </c>
      <c r="AN316" s="27" t="s">
        <v>1198</v>
      </c>
      <c r="AO316" s="27" t="s">
        <v>1206</v>
      </c>
      <c r="AP316" s="15" t="s">
        <v>1208</v>
      </c>
    </row>
    <row r="317" spans="1:42" x14ac:dyDescent="0.2">
      <c r="A317" s="23" t="s">
        <v>150</v>
      </c>
      <c r="B317" s="23" t="s">
        <v>710</v>
      </c>
      <c r="C317" s="23" t="s">
        <v>791</v>
      </c>
      <c r="D317" s="23" t="s">
        <v>903</v>
      </c>
      <c r="E317" s="23" t="s">
        <v>1149</v>
      </c>
      <c r="F317" s="24">
        <v>1.42</v>
      </c>
      <c r="G317" s="24">
        <v>0</v>
      </c>
      <c r="H317" s="24">
        <f t="shared" si="24"/>
        <v>0</v>
      </c>
      <c r="I317" s="24">
        <f t="shared" si="25"/>
        <v>0</v>
      </c>
      <c r="J317" s="24">
        <f t="shared" si="26"/>
        <v>0</v>
      </c>
      <c r="K317" s="24">
        <v>0</v>
      </c>
      <c r="L317" s="24">
        <f t="shared" si="27"/>
        <v>0</v>
      </c>
      <c r="M317" s="25" t="s">
        <v>11</v>
      </c>
      <c r="N317" s="24">
        <f t="shared" si="28"/>
        <v>0</v>
      </c>
      <c r="Y317" s="24">
        <f t="shared" si="29"/>
        <v>0</v>
      </c>
      <c r="Z317" s="24">
        <f t="shared" si="30"/>
        <v>0</v>
      </c>
      <c r="AA317" s="24">
        <f t="shared" si="31"/>
        <v>0</v>
      </c>
      <c r="AC317" s="26">
        <v>21</v>
      </c>
      <c r="AD317" s="26">
        <f t="shared" si="32"/>
        <v>0</v>
      </c>
      <c r="AE317" s="26">
        <f t="shared" si="33"/>
        <v>0</v>
      </c>
      <c r="AL317" s="26">
        <f t="shared" si="34"/>
        <v>0</v>
      </c>
      <c r="AM317" s="26">
        <f t="shared" si="35"/>
        <v>0</v>
      </c>
      <c r="AN317" s="27" t="s">
        <v>1198</v>
      </c>
      <c r="AO317" s="27" t="s">
        <v>1206</v>
      </c>
      <c r="AP317" s="15" t="s">
        <v>1208</v>
      </c>
    </row>
    <row r="318" spans="1:42" x14ac:dyDescent="0.2">
      <c r="A318" s="23" t="s">
        <v>151</v>
      </c>
      <c r="B318" s="23" t="s">
        <v>710</v>
      </c>
      <c r="C318" s="23" t="s">
        <v>793</v>
      </c>
      <c r="D318" s="23" t="s">
        <v>905</v>
      </c>
      <c r="E318" s="23" t="s">
        <v>1149</v>
      </c>
      <c r="F318" s="24">
        <v>1.42</v>
      </c>
      <c r="G318" s="24">
        <v>0</v>
      </c>
      <c r="H318" s="24">
        <f t="shared" si="24"/>
        <v>0</v>
      </c>
      <c r="I318" s="24">
        <f t="shared" si="25"/>
        <v>0</v>
      </c>
      <c r="J318" s="24">
        <f t="shared" si="26"/>
        <v>0</v>
      </c>
      <c r="K318" s="24">
        <v>0</v>
      </c>
      <c r="L318" s="24">
        <f t="shared" si="27"/>
        <v>0</v>
      </c>
      <c r="M318" s="25" t="s">
        <v>11</v>
      </c>
      <c r="N318" s="24">
        <f t="shared" si="28"/>
        <v>0</v>
      </c>
      <c r="Y318" s="24">
        <f t="shared" si="29"/>
        <v>0</v>
      </c>
      <c r="Z318" s="24">
        <f t="shared" si="30"/>
        <v>0</v>
      </c>
      <c r="AA318" s="24">
        <f t="shared" si="31"/>
        <v>0</v>
      </c>
      <c r="AC318" s="26">
        <v>21</v>
      </c>
      <c r="AD318" s="26">
        <f t="shared" si="32"/>
        <v>0</v>
      </c>
      <c r="AE318" s="26">
        <f t="shared" si="33"/>
        <v>0</v>
      </c>
      <c r="AL318" s="26">
        <f t="shared" si="34"/>
        <v>0</v>
      </c>
      <c r="AM318" s="26">
        <f t="shared" si="35"/>
        <v>0</v>
      </c>
      <c r="AN318" s="27" t="s">
        <v>1198</v>
      </c>
      <c r="AO318" s="27" t="s">
        <v>1206</v>
      </c>
      <c r="AP318" s="15" t="s">
        <v>1208</v>
      </c>
    </row>
    <row r="319" spans="1:42" x14ac:dyDescent="0.2">
      <c r="A319" s="23" t="s">
        <v>152</v>
      </c>
      <c r="B319" s="23" t="s">
        <v>710</v>
      </c>
      <c r="C319" s="23" t="s">
        <v>794</v>
      </c>
      <c r="D319" s="23" t="s">
        <v>906</v>
      </c>
      <c r="E319" s="23" t="s">
        <v>1149</v>
      </c>
      <c r="F319" s="24">
        <v>1.42</v>
      </c>
      <c r="G319" s="24">
        <v>0</v>
      </c>
      <c r="H319" s="24">
        <f t="shared" si="24"/>
        <v>0</v>
      </c>
      <c r="I319" s="24">
        <f t="shared" si="25"/>
        <v>0</v>
      </c>
      <c r="J319" s="24">
        <f t="shared" si="26"/>
        <v>0</v>
      </c>
      <c r="K319" s="24">
        <v>0</v>
      </c>
      <c r="L319" s="24">
        <f t="shared" si="27"/>
        <v>0</v>
      </c>
      <c r="M319" s="25" t="s">
        <v>11</v>
      </c>
      <c r="N319" s="24">
        <f t="shared" si="28"/>
        <v>0</v>
      </c>
      <c r="Y319" s="24">
        <f t="shared" si="29"/>
        <v>0</v>
      </c>
      <c r="Z319" s="24">
        <f t="shared" si="30"/>
        <v>0</v>
      </c>
      <c r="AA319" s="24">
        <f t="shared" si="31"/>
        <v>0</v>
      </c>
      <c r="AC319" s="26">
        <v>21</v>
      </c>
      <c r="AD319" s="26">
        <f t="shared" si="32"/>
        <v>0</v>
      </c>
      <c r="AE319" s="26">
        <f t="shared" si="33"/>
        <v>0</v>
      </c>
      <c r="AL319" s="26">
        <f t="shared" si="34"/>
        <v>0</v>
      </c>
      <c r="AM319" s="26">
        <f t="shared" si="35"/>
        <v>0</v>
      </c>
      <c r="AN319" s="27" t="s">
        <v>1198</v>
      </c>
      <c r="AO319" s="27" t="s">
        <v>1206</v>
      </c>
      <c r="AP319" s="15" t="s">
        <v>1208</v>
      </c>
    </row>
    <row r="320" spans="1:42" x14ac:dyDescent="0.2">
      <c r="A320" s="20"/>
      <c r="B320" s="21" t="s">
        <v>711</v>
      </c>
      <c r="C320" s="21"/>
      <c r="D320" s="57" t="s">
        <v>935</v>
      </c>
      <c r="E320" s="58"/>
      <c r="F320" s="58"/>
      <c r="G320" s="58"/>
      <c r="H320" s="22">
        <f>H321+H326+H329+H332+H343+H356+H359+H390+H400+H426+H431+H442+H445</f>
        <v>0</v>
      </c>
      <c r="I320" s="22">
        <f>I321+I326+I329+I332+I343+I356+I359+I390+I400+I426+I431+I442+I445</f>
        <v>0</v>
      </c>
      <c r="J320" s="22">
        <f>H320+I320</f>
        <v>0</v>
      </c>
      <c r="K320" s="15"/>
      <c r="L320" s="22">
        <f>L321+L326+L329+L332+L343+L356+L359+L390+L400+L426+L431+L442+L445</f>
        <v>1.3420011000000001</v>
      </c>
    </row>
    <row r="321" spans="1:42" x14ac:dyDescent="0.2">
      <c r="A321" s="20"/>
      <c r="B321" s="21" t="s">
        <v>711</v>
      </c>
      <c r="C321" s="21" t="s">
        <v>37</v>
      </c>
      <c r="D321" s="57" t="s">
        <v>936</v>
      </c>
      <c r="E321" s="58"/>
      <c r="F321" s="58"/>
      <c r="G321" s="58"/>
      <c r="H321" s="22">
        <f>SUM(H322:H325)</f>
        <v>0</v>
      </c>
      <c r="I321" s="22">
        <f>SUM(I322:I325)</f>
        <v>0</v>
      </c>
      <c r="J321" s="22">
        <f>H321+I321</f>
        <v>0</v>
      </c>
      <c r="K321" s="15"/>
      <c r="L321" s="22">
        <f>SUM(L322:L325)</f>
        <v>6.1462200000000002E-2</v>
      </c>
      <c r="O321" s="22">
        <f>IF(P321="PR",J321,SUM(N322:N325))</f>
        <v>0</v>
      </c>
      <c r="P321" s="15" t="s">
        <v>1173</v>
      </c>
      <c r="Q321" s="22">
        <f>IF(P321="HS",H321,0)</f>
        <v>0</v>
      </c>
      <c r="R321" s="22">
        <f>IF(P321="HS",I321-O321,0)</f>
        <v>0</v>
      </c>
      <c r="S321" s="22">
        <f>IF(P321="PS",H321,0)</f>
        <v>0</v>
      </c>
      <c r="T321" s="22">
        <f>IF(P321="PS",I321-O321,0)</f>
        <v>0</v>
      </c>
      <c r="U321" s="22">
        <f>IF(P321="MP",H321,0)</f>
        <v>0</v>
      </c>
      <c r="V321" s="22">
        <f>IF(P321="MP",I321-O321,0)</f>
        <v>0</v>
      </c>
      <c r="W321" s="22">
        <f>IF(P321="OM",H321,0)</f>
        <v>0</v>
      </c>
      <c r="X321" s="15" t="s">
        <v>711</v>
      </c>
      <c r="AH321" s="22">
        <f>SUM(Y322:Y325)</f>
        <v>0</v>
      </c>
      <c r="AI321" s="22">
        <f>SUM(Z322:Z325)</f>
        <v>0</v>
      </c>
      <c r="AJ321" s="22">
        <f>SUM(AA322:AA325)</f>
        <v>0</v>
      </c>
    </row>
    <row r="322" spans="1:42" x14ac:dyDescent="0.2">
      <c r="A322" s="23" t="s">
        <v>153</v>
      </c>
      <c r="B322" s="23" t="s">
        <v>711</v>
      </c>
      <c r="C322" s="23" t="s">
        <v>796</v>
      </c>
      <c r="D322" s="23" t="s">
        <v>1226</v>
      </c>
      <c r="E322" s="23" t="s">
        <v>1147</v>
      </c>
      <c r="F322" s="24">
        <v>0.02</v>
      </c>
      <c r="G322" s="24">
        <v>0</v>
      </c>
      <c r="H322" s="24">
        <f>ROUND(F322*AD322,2)</f>
        <v>0</v>
      </c>
      <c r="I322" s="24">
        <f>J322-H322</f>
        <v>0</v>
      </c>
      <c r="J322" s="24">
        <f>ROUND(F322*G322,2)</f>
        <v>0</v>
      </c>
      <c r="K322" s="24">
        <v>2.53999</v>
      </c>
      <c r="L322" s="24">
        <f>F322*K322</f>
        <v>5.0799799999999999E-2</v>
      </c>
      <c r="M322" s="25" t="s">
        <v>7</v>
      </c>
      <c r="N322" s="24">
        <f>IF(M322="5",I322,0)</f>
        <v>0</v>
      </c>
      <c r="Y322" s="24">
        <f>IF(AC322=0,J322,0)</f>
        <v>0</v>
      </c>
      <c r="Z322" s="24">
        <f>IF(AC322=15,J322,0)</f>
        <v>0</v>
      </c>
      <c r="AA322" s="24">
        <f>IF(AC322=21,J322,0)</f>
        <v>0</v>
      </c>
      <c r="AC322" s="26">
        <v>21</v>
      </c>
      <c r="AD322" s="26">
        <f>G322*0.813362397820164</f>
        <v>0</v>
      </c>
      <c r="AE322" s="26">
        <f>G322*(1-0.813362397820164)</f>
        <v>0</v>
      </c>
      <c r="AL322" s="26">
        <f>F322*AD322</f>
        <v>0</v>
      </c>
      <c r="AM322" s="26">
        <f>F322*AE322</f>
        <v>0</v>
      </c>
      <c r="AN322" s="27" t="s">
        <v>1199</v>
      </c>
      <c r="AO322" s="27" t="s">
        <v>1200</v>
      </c>
      <c r="AP322" s="15" t="s">
        <v>1209</v>
      </c>
    </row>
    <row r="323" spans="1:42" x14ac:dyDescent="0.2">
      <c r="D323" s="28" t="s">
        <v>937</v>
      </c>
      <c r="F323" s="29">
        <v>0.02</v>
      </c>
    </row>
    <row r="324" spans="1:42" x14ac:dyDescent="0.2">
      <c r="A324" s="23" t="s">
        <v>154</v>
      </c>
      <c r="B324" s="23" t="s">
        <v>711</v>
      </c>
      <c r="C324" s="23" t="s">
        <v>797</v>
      </c>
      <c r="D324" s="23" t="s">
        <v>938</v>
      </c>
      <c r="E324" s="23" t="s">
        <v>1146</v>
      </c>
      <c r="F324" s="24">
        <v>0.28000000000000003</v>
      </c>
      <c r="G324" s="24">
        <v>0</v>
      </c>
      <c r="H324" s="24">
        <f>ROUND(F324*AD324,2)</f>
        <v>0</v>
      </c>
      <c r="I324" s="24">
        <f>J324-H324</f>
        <v>0</v>
      </c>
      <c r="J324" s="24">
        <f>ROUND(F324*G324,2)</f>
        <v>0</v>
      </c>
      <c r="K324" s="24">
        <v>3.8080000000000003E-2</v>
      </c>
      <c r="L324" s="24">
        <f>F324*K324</f>
        <v>1.0662400000000002E-2</v>
      </c>
      <c r="M324" s="25" t="s">
        <v>7</v>
      </c>
      <c r="N324" s="24">
        <f>IF(M324="5",I324,0)</f>
        <v>0</v>
      </c>
      <c r="Y324" s="24">
        <f>IF(AC324=0,J324,0)</f>
        <v>0</v>
      </c>
      <c r="Z324" s="24">
        <f>IF(AC324=15,J324,0)</f>
        <v>0</v>
      </c>
      <c r="AA324" s="24">
        <f>IF(AC324=21,J324,0)</f>
        <v>0</v>
      </c>
      <c r="AC324" s="26">
        <v>21</v>
      </c>
      <c r="AD324" s="26">
        <f>G324*0.555284552845528</f>
        <v>0</v>
      </c>
      <c r="AE324" s="26">
        <f>G324*(1-0.555284552845528)</f>
        <v>0</v>
      </c>
      <c r="AL324" s="26">
        <f>F324*AD324</f>
        <v>0</v>
      </c>
      <c r="AM324" s="26">
        <f>F324*AE324</f>
        <v>0</v>
      </c>
      <c r="AN324" s="27" t="s">
        <v>1199</v>
      </c>
      <c r="AO324" s="27" t="s">
        <v>1200</v>
      </c>
      <c r="AP324" s="15" t="s">
        <v>1209</v>
      </c>
    </row>
    <row r="325" spans="1:42" x14ac:dyDescent="0.2">
      <c r="D325" s="28" t="s">
        <v>939</v>
      </c>
      <c r="F325" s="29">
        <v>0.28000000000000003</v>
      </c>
    </row>
    <row r="326" spans="1:42" x14ac:dyDescent="0.2">
      <c r="A326" s="20"/>
      <c r="B326" s="21" t="s">
        <v>711</v>
      </c>
      <c r="C326" s="21" t="s">
        <v>38</v>
      </c>
      <c r="D326" s="57" t="s">
        <v>806</v>
      </c>
      <c r="E326" s="58"/>
      <c r="F326" s="58"/>
      <c r="G326" s="58"/>
      <c r="H326" s="22">
        <f>SUM(H327:H328)</f>
        <v>0</v>
      </c>
      <c r="I326" s="22">
        <f>SUM(I327:I328)</f>
        <v>0</v>
      </c>
      <c r="J326" s="22">
        <f>H326+I326</f>
        <v>0</v>
      </c>
      <c r="K326" s="15"/>
      <c r="L326" s="22">
        <f>SUM(L327:L328)</f>
        <v>0.142425</v>
      </c>
      <c r="O326" s="22">
        <f>IF(P326="PR",J326,SUM(N327:N328))</f>
        <v>0</v>
      </c>
      <c r="P326" s="15" t="s">
        <v>1173</v>
      </c>
      <c r="Q326" s="22">
        <f>IF(P326="HS",H326,0)</f>
        <v>0</v>
      </c>
      <c r="R326" s="22">
        <f>IF(P326="HS",I326-O326,0)</f>
        <v>0</v>
      </c>
      <c r="S326" s="22">
        <f>IF(P326="PS",H326,0)</f>
        <v>0</v>
      </c>
      <c r="T326" s="22">
        <f>IF(P326="PS",I326-O326,0)</f>
        <v>0</v>
      </c>
      <c r="U326" s="22">
        <f>IF(P326="MP",H326,0)</f>
        <v>0</v>
      </c>
      <c r="V326" s="22">
        <f>IF(P326="MP",I326-O326,0)</f>
        <v>0</v>
      </c>
      <c r="W326" s="22">
        <f>IF(P326="OM",H326,0)</f>
        <v>0</v>
      </c>
      <c r="X326" s="15" t="s">
        <v>711</v>
      </c>
      <c r="AH326" s="22">
        <f>SUM(Y327:Y328)</f>
        <v>0</v>
      </c>
      <c r="AI326" s="22">
        <f>SUM(Z327:Z328)</f>
        <v>0</v>
      </c>
      <c r="AJ326" s="22">
        <f>SUM(AA327:AA328)</f>
        <v>0</v>
      </c>
    </row>
    <row r="327" spans="1:42" x14ac:dyDescent="0.2">
      <c r="A327" s="23" t="s">
        <v>155</v>
      </c>
      <c r="B327" s="23" t="s">
        <v>711</v>
      </c>
      <c r="C327" s="23" t="s">
        <v>721</v>
      </c>
      <c r="D327" s="23" t="s">
        <v>1231</v>
      </c>
      <c r="E327" s="23" t="s">
        <v>1146</v>
      </c>
      <c r="F327" s="24">
        <v>1.35</v>
      </c>
      <c r="G327" s="24">
        <v>0</v>
      </c>
      <c r="H327" s="24">
        <f>ROUND(F327*AD327,2)</f>
        <v>0</v>
      </c>
      <c r="I327" s="24">
        <f>J327-H327</f>
        <v>0</v>
      </c>
      <c r="J327" s="24">
        <f>ROUND(F327*G327,2)</f>
        <v>0</v>
      </c>
      <c r="K327" s="24">
        <v>0.1055</v>
      </c>
      <c r="L327" s="24">
        <f>F327*K327</f>
        <v>0.142425</v>
      </c>
      <c r="M327" s="25" t="s">
        <v>7</v>
      </c>
      <c r="N327" s="24">
        <f>IF(M327="5",I327,0)</f>
        <v>0</v>
      </c>
      <c r="Y327" s="24">
        <f>IF(AC327=0,J327,0)</f>
        <v>0</v>
      </c>
      <c r="Z327" s="24">
        <f>IF(AC327=15,J327,0)</f>
        <v>0</v>
      </c>
      <c r="AA327" s="24">
        <f>IF(AC327=21,J327,0)</f>
        <v>0</v>
      </c>
      <c r="AC327" s="26">
        <v>21</v>
      </c>
      <c r="AD327" s="26">
        <f>G327*0.853314527503526</f>
        <v>0</v>
      </c>
      <c r="AE327" s="26">
        <f>G327*(1-0.853314527503526)</f>
        <v>0</v>
      </c>
      <c r="AL327" s="26">
        <f>F327*AD327</f>
        <v>0</v>
      </c>
      <c r="AM327" s="26">
        <f>F327*AE327</f>
        <v>0</v>
      </c>
      <c r="AN327" s="27" t="s">
        <v>1184</v>
      </c>
      <c r="AO327" s="27" t="s">
        <v>1200</v>
      </c>
      <c r="AP327" s="15" t="s">
        <v>1209</v>
      </c>
    </row>
    <row r="328" spans="1:42" x14ac:dyDescent="0.2">
      <c r="D328" s="28" t="s">
        <v>940</v>
      </c>
      <c r="F328" s="29">
        <v>1.35</v>
      </c>
    </row>
    <row r="329" spans="1:42" x14ac:dyDescent="0.2">
      <c r="A329" s="20"/>
      <c r="B329" s="21" t="s">
        <v>711</v>
      </c>
      <c r="C329" s="21" t="s">
        <v>42</v>
      </c>
      <c r="D329" s="57" t="s">
        <v>808</v>
      </c>
      <c r="E329" s="58"/>
      <c r="F329" s="58"/>
      <c r="G329" s="58"/>
      <c r="H329" s="22">
        <f>SUM(H330:H330)</f>
        <v>0</v>
      </c>
      <c r="I329" s="22">
        <f>SUM(I330:I330)</f>
        <v>0</v>
      </c>
      <c r="J329" s="22">
        <f>H329+I329</f>
        <v>0</v>
      </c>
      <c r="K329" s="15"/>
      <c r="L329" s="22">
        <f>SUM(L330:L330)</f>
        <v>6.8633999999999987E-2</v>
      </c>
      <c r="O329" s="22">
        <f>IF(P329="PR",J329,SUM(N330:N330))</f>
        <v>0</v>
      </c>
      <c r="P329" s="15" t="s">
        <v>1173</v>
      </c>
      <c r="Q329" s="22">
        <f>IF(P329="HS",H329,0)</f>
        <v>0</v>
      </c>
      <c r="R329" s="22">
        <f>IF(P329="HS",I329-O329,0)</f>
        <v>0</v>
      </c>
      <c r="S329" s="22">
        <f>IF(P329="PS",H329,0)</f>
        <v>0</v>
      </c>
      <c r="T329" s="22">
        <f>IF(P329="PS",I329-O329,0)</f>
        <v>0</v>
      </c>
      <c r="U329" s="22">
        <f>IF(P329="MP",H329,0)</f>
        <v>0</v>
      </c>
      <c r="V329" s="22">
        <f>IF(P329="MP",I329-O329,0)</f>
        <v>0</v>
      </c>
      <c r="W329" s="22">
        <f>IF(P329="OM",H329,0)</f>
        <v>0</v>
      </c>
      <c r="X329" s="15" t="s">
        <v>711</v>
      </c>
      <c r="AH329" s="22">
        <f>SUM(Y330:Y330)</f>
        <v>0</v>
      </c>
      <c r="AI329" s="22">
        <f>SUM(Z330:Z330)</f>
        <v>0</v>
      </c>
      <c r="AJ329" s="22">
        <f>SUM(AA330:AA330)</f>
        <v>0</v>
      </c>
    </row>
    <row r="330" spans="1:42" x14ac:dyDescent="0.2">
      <c r="A330" s="23" t="s">
        <v>156</v>
      </c>
      <c r="B330" s="23" t="s">
        <v>711</v>
      </c>
      <c r="C330" s="23" t="s">
        <v>722</v>
      </c>
      <c r="D330" s="23" t="s">
        <v>809</v>
      </c>
      <c r="E330" s="23" t="s">
        <v>1146</v>
      </c>
      <c r="F330" s="24">
        <v>3.69</v>
      </c>
      <c r="G330" s="24">
        <v>0</v>
      </c>
      <c r="H330" s="24">
        <f>ROUND(F330*AD330,2)</f>
        <v>0</v>
      </c>
      <c r="I330" s="24">
        <f>J330-H330</f>
        <v>0</v>
      </c>
      <c r="J330" s="24">
        <f>ROUND(F330*G330,2)</f>
        <v>0</v>
      </c>
      <c r="K330" s="24">
        <v>1.8599999999999998E-2</v>
      </c>
      <c r="L330" s="24">
        <f>F330*K330</f>
        <v>6.8633999999999987E-2</v>
      </c>
      <c r="M330" s="25" t="s">
        <v>7</v>
      </c>
      <c r="N330" s="24">
        <f>IF(M330="5",I330,0)</f>
        <v>0</v>
      </c>
      <c r="Y330" s="24">
        <f>IF(AC330=0,J330,0)</f>
        <v>0</v>
      </c>
      <c r="Z330" s="24">
        <f>IF(AC330=15,J330,0)</f>
        <v>0</v>
      </c>
      <c r="AA330" s="24">
        <f>IF(AC330=21,J330,0)</f>
        <v>0</v>
      </c>
      <c r="AC330" s="26">
        <v>21</v>
      </c>
      <c r="AD330" s="26">
        <f>G330*0.563277249451353</f>
        <v>0</v>
      </c>
      <c r="AE330" s="26">
        <f>G330*(1-0.563277249451353)</f>
        <v>0</v>
      </c>
      <c r="AL330" s="26">
        <f>F330*AD330</f>
        <v>0</v>
      </c>
      <c r="AM330" s="26">
        <f>F330*AE330</f>
        <v>0</v>
      </c>
      <c r="AN330" s="27" t="s">
        <v>1185</v>
      </c>
      <c r="AO330" s="27" t="s">
        <v>1200</v>
      </c>
      <c r="AP330" s="15" t="s">
        <v>1209</v>
      </c>
    </row>
    <row r="331" spans="1:42" x14ac:dyDescent="0.2">
      <c r="D331" s="28" t="s">
        <v>941</v>
      </c>
      <c r="F331" s="29">
        <v>3.69</v>
      </c>
    </row>
    <row r="332" spans="1:42" x14ac:dyDescent="0.2">
      <c r="A332" s="20"/>
      <c r="B332" s="21" t="s">
        <v>711</v>
      </c>
      <c r="C332" s="21" t="s">
        <v>67</v>
      </c>
      <c r="D332" s="57" t="s">
        <v>811</v>
      </c>
      <c r="E332" s="58"/>
      <c r="F332" s="58"/>
      <c r="G332" s="58"/>
      <c r="H332" s="22">
        <f>SUM(H333:H341)</f>
        <v>0</v>
      </c>
      <c r="I332" s="22">
        <f>SUM(I333:I341)</f>
        <v>0</v>
      </c>
      <c r="J332" s="22">
        <f>H332+I332</f>
        <v>0</v>
      </c>
      <c r="K332" s="15"/>
      <c r="L332" s="22">
        <f>SUM(L333:L341)</f>
        <v>0.43739300000000003</v>
      </c>
      <c r="O332" s="22">
        <f>IF(P332="PR",J332,SUM(N333:N341))</f>
        <v>0</v>
      </c>
      <c r="P332" s="15" t="s">
        <v>1173</v>
      </c>
      <c r="Q332" s="22">
        <f>IF(P332="HS",H332,0)</f>
        <v>0</v>
      </c>
      <c r="R332" s="22">
        <f>IF(P332="HS",I332-O332,0)</f>
        <v>0</v>
      </c>
      <c r="S332" s="22">
        <f>IF(P332="PS",H332,0)</f>
        <v>0</v>
      </c>
      <c r="T332" s="22">
        <f>IF(P332="PS",I332-O332,0)</f>
        <v>0</v>
      </c>
      <c r="U332" s="22">
        <f>IF(P332="MP",H332,0)</f>
        <v>0</v>
      </c>
      <c r="V332" s="22">
        <f>IF(P332="MP",I332-O332,0)</f>
        <v>0</v>
      </c>
      <c r="W332" s="22">
        <f>IF(P332="OM",H332,0)</f>
        <v>0</v>
      </c>
      <c r="X332" s="15" t="s">
        <v>711</v>
      </c>
      <c r="AH332" s="22">
        <f>SUM(Y333:Y341)</f>
        <v>0</v>
      </c>
      <c r="AI332" s="22">
        <f>SUM(Z333:Z341)</f>
        <v>0</v>
      </c>
      <c r="AJ332" s="22">
        <f>SUM(AA333:AA341)</f>
        <v>0</v>
      </c>
    </row>
    <row r="333" spans="1:42" x14ac:dyDescent="0.2">
      <c r="A333" s="23" t="s">
        <v>157</v>
      </c>
      <c r="B333" s="23" t="s">
        <v>711</v>
      </c>
      <c r="C333" s="23" t="s">
        <v>723</v>
      </c>
      <c r="D333" s="23" t="s">
        <v>1218</v>
      </c>
      <c r="E333" s="23" t="s">
        <v>1147</v>
      </c>
      <c r="F333" s="24">
        <v>0.12</v>
      </c>
      <c r="G333" s="24">
        <v>0</v>
      </c>
      <c r="H333" s="24">
        <f>ROUND(F333*AD333,2)</f>
        <v>0</v>
      </c>
      <c r="I333" s="24">
        <f>J333-H333</f>
        <v>0</v>
      </c>
      <c r="J333" s="24">
        <f>ROUND(F333*G333,2)</f>
        <v>0</v>
      </c>
      <c r="K333" s="24">
        <v>2.5249999999999999</v>
      </c>
      <c r="L333" s="24">
        <f>F333*K333</f>
        <v>0.30299999999999999</v>
      </c>
      <c r="M333" s="25" t="s">
        <v>7</v>
      </c>
      <c r="N333" s="24">
        <f>IF(M333="5",I333,0)</f>
        <v>0</v>
      </c>
      <c r="Y333" s="24">
        <f>IF(AC333=0,J333,0)</f>
        <v>0</v>
      </c>
      <c r="Z333" s="24">
        <f>IF(AC333=15,J333,0)</f>
        <v>0</v>
      </c>
      <c r="AA333" s="24">
        <f>IF(AC333=21,J333,0)</f>
        <v>0</v>
      </c>
      <c r="AC333" s="26">
        <v>21</v>
      </c>
      <c r="AD333" s="26">
        <f>G333*0.859082802547771</f>
        <v>0</v>
      </c>
      <c r="AE333" s="26">
        <f>G333*(1-0.859082802547771)</f>
        <v>0</v>
      </c>
      <c r="AL333" s="26">
        <f>F333*AD333</f>
        <v>0</v>
      </c>
      <c r="AM333" s="26">
        <f>F333*AE333</f>
        <v>0</v>
      </c>
      <c r="AN333" s="27" t="s">
        <v>1186</v>
      </c>
      <c r="AO333" s="27" t="s">
        <v>1201</v>
      </c>
      <c r="AP333" s="15" t="s">
        <v>1209</v>
      </c>
    </row>
    <row r="334" spans="1:42" x14ac:dyDescent="0.2">
      <c r="D334" s="28" t="s">
        <v>942</v>
      </c>
      <c r="F334" s="29">
        <v>0.12</v>
      </c>
    </row>
    <row r="335" spans="1:42" x14ac:dyDescent="0.2">
      <c r="A335" s="23" t="s">
        <v>158</v>
      </c>
      <c r="B335" s="23" t="s">
        <v>711</v>
      </c>
      <c r="C335" s="23" t="s">
        <v>724</v>
      </c>
      <c r="D335" s="23" t="s">
        <v>813</v>
      </c>
      <c r="E335" s="23" t="s">
        <v>1146</v>
      </c>
      <c r="F335" s="24">
        <v>0.1</v>
      </c>
      <c r="G335" s="24">
        <v>0</v>
      </c>
      <c r="H335" s="24">
        <f>ROUND(F335*AD335,2)</f>
        <v>0</v>
      </c>
      <c r="I335" s="24">
        <f>J335-H335</f>
        <v>0</v>
      </c>
      <c r="J335" s="24">
        <f>ROUND(F335*G335,2)</f>
        <v>0</v>
      </c>
      <c r="K335" s="24">
        <v>1.41E-2</v>
      </c>
      <c r="L335" s="24">
        <f>F335*K335</f>
        <v>1.41E-3</v>
      </c>
      <c r="M335" s="25" t="s">
        <v>7</v>
      </c>
      <c r="N335" s="24">
        <f>IF(M335="5",I335,0)</f>
        <v>0</v>
      </c>
      <c r="Y335" s="24">
        <f>IF(AC335=0,J335,0)</f>
        <v>0</v>
      </c>
      <c r="Z335" s="24">
        <f>IF(AC335=15,J335,0)</f>
        <v>0</v>
      </c>
      <c r="AA335" s="24">
        <f>IF(AC335=21,J335,0)</f>
        <v>0</v>
      </c>
      <c r="AC335" s="26">
        <v>21</v>
      </c>
      <c r="AD335" s="26">
        <f>G335*0.637948717948718</f>
        <v>0</v>
      </c>
      <c r="AE335" s="26">
        <f>G335*(1-0.637948717948718)</f>
        <v>0</v>
      </c>
      <c r="AL335" s="26">
        <f>F335*AD335</f>
        <v>0</v>
      </c>
      <c r="AM335" s="26">
        <f>F335*AE335</f>
        <v>0</v>
      </c>
      <c r="AN335" s="27" t="s">
        <v>1186</v>
      </c>
      <c r="AO335" s="27" t="s">
        <v>1201</v>
      </c>
      <c r="AP335" s="15" t="s">
        <v>1209</v>
      </c>
    </row>
    <row r="336" spans="1:42" x14ac:dyDescent="0.2">
      <c r="D336" s="28" t="s">
        <v>943</v>
      </c>
      <c r="F336" s="29">
        <v>0.1</v>
      </c>
    </row>
    <row r="337" spans="1:42" x14ac:dyDescent="0.2">
      <c r="A337" s="23" t="s">
        <v>159</v>
      </c>
      <c r="B337" s="23" t="s">
        <v>711</v>
      </c>
      <c r="C337" s="23" t="s">
        <v>725</v>
      </c>
      <c r="D337" s="23" t="s">
        <v>815</v>
      </c>
      <c r="E337" s="23" t="s">
        <v>1146</v>
      </c>
      <c r="F337" s="24">
        <v>0.1</v>
      </c>
      <c r="G337" s="24">
        <v>0</v>
      </c>
      <c r="H337" s="24">
        <f>ROUND(F337*AD337,2)</f>
        <v>0</v>
      </c>
      <c r="I337" s="24">
        <f>J337-H337</f>
        <v>0</v>
      </c>
      <c r="J337" s="24">
        <f>ROUND(F337*G337,2)</f>
        <v>0</v>
      </c>
      <c r="K337" s="24">
        <v>0</v>
      </c>
      <c r="L337" s="24">
        <f>F337*K337</f>
        <v>0</v>
      </c>
      <c r="M337" s="25" t="s">
        <v>7</v>
      </c>
      <c r="N337" s="24">
        <f>IF(M337="5",I337,0)</f>
        <v>0</v>
      </c>
      <c r="Y337" s="24">
        <f>IF(AC337=0,J337,0)</f>
        <v>0</v>
      </c>
      <c r="Z337" s="24">
        <f>IF(AC337=15,J337,0)</f>
        <v>0</v>
      </c>
      <c r="AA337" s="24">
        <f>IF(AC337=21,J337,0)</f>
        <v>0</v>
      </c>
      <c r="AC337" s="26">
        <v>21</v>
      </c>
      <c r="AD337" s="26">
        <f>G337*0</f>
        <v>0</v>
      </c>
      <c r="AE337" s="26">
        <f>G337*(1-0)</f>
        <v>0</v>
      </c>
      <c r="AL337" s="26">
        <f>F337*AD337</f>
        <v>0</v>
      </c>
      <c r="AM337" s="26">
        <f>F337*AE337</f>
        <v>0</v>
      </c>
      <c r="AN337" s="27" t="s">
        <v>1186</v>
      </c>
      <c r="AO337" s="27" t="s">
        <v>1201</v>
      </c>
      <c r="AP337" s="15" t="s">
        <v>1209</v>
      </c>
    </row>
    <row r="338" spans="1:42" x14ac:dyDescent="0.2">
      <c r="D338" s="28" t="s">
        <v>944</v>
      </c>
      <c r="F338" s="29">
        <v>0.1</v>
      </c>
    </row>
    <row r="339" spans="1:42" x14ac:dyDescent="0.2">
      <c r="A339" s="23" t="s">
        <v>160</v>
      </c>
      <c r="B339" s="23" t="s">
        <v>711</v>
      </c>
      <c r="C339" s="23" t="s">
        <v>726</v>
      </c>
      <c r="D339" s="23" t="s">
        <v>817</v>
      </c>
      <c r="E339" s="23" t="s">
        <v>1146</v>
      </c>
      <c r="F339" s="24">
        <v>3.55</v>
      </c>
      <c r="G339" s="24">
        <v>0</v>
      </c>
      <c r="H339" s="24">
        <f>ROUND(F339*AD339,2)</f>
        <v>0</v>
      </c>
      <c r="I339" s="24">
        <f>J339-H339</f>
        <v>0</v>
      </c>
      <c r="J339" s="24">
        <f>ROUND(F339*G339,2)</f>
        <v>0</v>
      </c>
      <c r="K339" s="24">
        <v>3.415E-2</v>
      </c>
      <c r="L339" s="24">
        <f>F339*K339</f>
        <v>0.12123249999999999</v>
      </c>
      <c r="M339" s="25" t="s">
        <v>7</v>
      </c>
      <c r="N339" s="24">
        <f>IF(M339="5",I339,0)</f>
        <v>0</v>
      </c>
      <c r="Y339" s="24">
        <f>IF(AC339=0,J339,0)</f>
        <v>0</v>
      </c>
      <c r="Z339" s="24">
        <f>IF(AC339=15,J339,0)</f>
        <v>0</v>
      </c>
      <c r="AA339" s="24">
        <f>IF(AC339=21,J339,0)</f>
        <v>0</v>
      </c>
      <c r="AC339" s="26">
        <v>21</v>
      </c>
      <c r="AD339" s="26">
        <f>G339*0.841828478964401</f>
        <v>0</v>
      </c>
      <c r="AE339" s="26">
        <f>G339*(1-0.841828478964401)</f>
        <v>0</v>
      </c>
      <c r="AL339" s="26">
        <f>F339*AD339</f>
        <v>0</v>
      </c>
      <c r="AM339" s="26">
        <f>F339*AE339</f>
        <v>0</v>
      </c>
      <c r="AN339" s="27" t="s">
        <v>1186</v>
      </c>
      <c r="AO339" s="27" t="s">
        <v>1201</v>
      </c>
      <c r="AP339" s="15" t="s">
        <v>1209</v>
      </c>
    </row>
    <row r="340" spans="1:42" x14ac:dyDescent="0.2">
      <c r="D340" s="28" t="s">
        <v>945</v>
      </c>
      <c r="F340" s="29">
        <v>3.55</v>
      </c>
    </row>
    <row r="341" spans="1:42" x14ac:dyDescent="0.2">
      <c r="A341" s="23" t="s">
        <v>161</v>
      </c>
      <c r="B341" s="23" t="s">
        <v>711</v>
      </c>
      <c r="C341" s="23" t="s">
        <v>727</v>
      </c>
      <c r="D341" s="23" t="s">
        <v>1232</v>
      </c>
      <c r="E341" s="23" t="s">
        <v>1146</v>
      </c>
      <c r="F341" s="24">
        <v>3.55</v>
      </c>
      <c r="G341" s="24">
        <v>0</v>
      </c>
      <c r="H341" s="24">
        <f>ROUND(F341*AD341,2)</f>
        <v>0</v>
      </c>
      <c r="I341" s="24">
        <f>J341-H341</f>
        <v>0</v>
      </c>
      <c r="J341" s="24">
        <f>ROUND(F341*G341,2)</f>
        <v>0</v>
      </c>
      <c r="K341" s="24">
        <v>3.31E-3</v>
      </c>
      <c r="L341" s="24">
        <f>F341*K341</f>
        <v>1.1750499999999999E-2</v>
      </c>
      <c r="M341" s="25" t="s">
        <v>7</v>
      </c>
      <c r="N341" s="24">
        <f>IF(M341="5",I341,0)</f>
        <v>0</v>
      </c>
      <c r="Y341" s="24">
        <f>IF(AC341=0,J341,0)</f>
        <v>0</v>
      </c>
      <c r="Z341" s="24">
        <f>IF(AC341=15,J341,0)</f>
        <v>0</v>
      </c>
      <c r="AA341" s="24">
        <f>IF(AC341=21,J341,0)</f>
        <v>0</v>
      </c>
      <c r="AC341" s="26">
        <v>21</v>
      </c>
      <c r="AD341" s="26">
        <f>G341*0.752032520325203</f>
        <v>0</v>
      </c>
      <c r="AE341" s="26">
        <f>G341*(1-0.752032520325203)</f>
        <v>0</v>
      </c>
      <c r="AL341" s="26">
        <f>F341*AD341</f>
        <v>0</v>
      </c>
      <c r="AM341" s="26">
        <f>F341*AE341</f>
        <v>0</v>
      </c>
      <c r="AN341" s="27" t="s">
        <v>1186</v>
      </c>
      <c r="AO341" s="27" t="s">
        <v>1201</v>
      </c>
      <c r="AP341" s="15" t="s">
        <v>1209</v>
      </c>
    </row>
    <row r="342" spans="1:42" x14ac:dyDescent="0.2">
      <c r="D342" s="28" t="s">
        <v>945</v>
      </c>
      <c r="F342" s="29">
        <v>3.55</v>
      </c>
    </row>
    <row r="343" spans="1:42" x14ac:dyDescent="0.2">
      <c r="A343" s="20"/>
      <c r="B343" s="21" t="s">
        <v>711</v>
      </c>
      <c r="C343" s="21" t="s">
        <v>685</v>
      </c>
      <c r="D343" s="57" t="s">
        <v>821</v>
      </c>
      <c r="E343" s="58"/>
      <c r="F343" s="58"/>
      <c r="G343" s="58"/>
      <c r="H343" s="22">
        <f>SUM(H344:H354)</f>
        <v>0</v>
      </c>
      <c r="I343" s="22">
        <f>SUM(I344:I354)</f>
        <v>0</v>
      </c>
      <c r="J343" s="22">
        <f>H343+I343</f>
        <v>0</v>
      </c>
      <c r="K343" s="15"/>
      <c r="L343" s="22">
        <f>SUM(L344:L354)</f>
        <v>1.07498E-2</v>
      </c>
      <c r="O343" s="22">
        <f>IF(P343="PR",J343,SUM(N344:N354))</f>
        <v>0</v>
      </c>
      <c r="P343" s="15" t="s">
        <v>1174</v>
      </c>
      <c r="Q343" s="22">
        <f>IF(P343="HS",H343,0)</f>
        <v>0</v>
      </c>
      <c r="R343" s="22">
        <f>IF(P343="HS",I343-O343,0)</f>
        <v>0</v>
      </c>
      <c r="S343" s="22">
        <f>IF(P343="PS",H343,0)</f>
        <v>0</v>
      </c>
      <c r="T343" s="22">
        <f>IF(P343="PS",I343-O343,0)</f>
        <v>0</v>
      </c>
      <c r="U343" s="22">
        <f>IF(P343="MP",H343,0)</f>
        <v>0</v>
      </c>
      <c r="V343" s="22">
        <f>IF(P343="MP",I343-O343,0)</f>
        <v>0</v>
      </c>
      <c r="W343" s="22">
        <f>IF(P343="OM",H343,0)</f>
        <v>0</v>
      </c>
      <c r="X343" s="15" t="s">
        <v>711</v>
      </c>
      <c r="AH343" s="22">
        <f>SUM(Y344:Y354)</f>
        <v>0</v>
      </c>
      <c r="AI343" s="22">
        <f>SUM(Z344:Z354)</f>
        <v>0</v>
      </c>
      <c r="AJ343" s="22">
        <f>SUM(AA344:AA354)</f>
        <v>0</v>
      </c>
    </row>
    <row r="344" spans="1:42" x14ac:dyDescent="0.2">
      <c r="A344" s="23" t="s">
        <v>162</v>
      </c>
      <c r="B344" s="23" t="s">
        <v>711</v>
      </c>
      <c r="C344" s="23" t="s">
        <v>728</v>
      </c>
      <c r="D344" s="23" t="s">
        <v>1251</v>
      </c>
      <c r="E344" s="23" t="s">
        <v>1146</v>
      </c>
      <c r="F344" s="24">
        <v>4.78</v>
      </c>
      <c r="G344" s="24">
        <v>0</v>
      </c>
      <c r="H344" s="24">
        <f>ROUND(F344*AD344,2)</f>
        <v>0</v>
      </c>
      <c r="I344" s="24">
        <f>J344-H344</f>
        <v>0</v>
      </c>
      <c r="J344" s="24">
        <f>ROUND(F344*G344,2)</f>
        <v>0</v>
      </c>
      <c r="K344" s="24">
        <v>5.6999999999999998E-4</v>
      </c>
      <c r="L344" s="24">
        <f>F344*K344</f>
        <v>2.7246000000000002E-3</v>
      </c>
      <c r="M344" s="25" t="s">
        <v>7</v>
      </c>
      <c r="N344" s="24">
        <f>IF(M344="5",I344,0)</f>
        <v>0</v>
      </c>
      <c r="Y344" s="24">
        <f>IF(AC344=0,J344,0)</f>
        <v>0</v>
      </c>
      <c r="Z344" s="24">
        <f>IF(AC344=15,J344,0)</f>
        <v>0</v>
      </c>
      <c r="AA344" s="24">
        <f>IF(AC344=21,J344,0)</f>
        <v>0</v>
      </c>
      <c r="AC344" s="26">
        <v>21</v>
      </c>
      <c r="AD344" s="26">
        <f>G344*0.805751492132393</f>
        <v>0</v>
      </c>
      <c r="AE344" s="26">
        <f>G344*(1-0.805751492132393)</f>
        <v>0</v>
      </c>
      <c r="AL344" s="26">
        <f>F344*AD344</f>
        <v>0</v>
      </c>
      <c r="AM344" s="26">
        <f>F344*AE344</f>
        <v>0</v>
      </c>
      <c r="AN344" s="27" t="s">
        <v>1187</v>
      </c>
      <c r="AO344" s="27" t="s">
        <v>1202</v>
      </c>
      <c r="AP344" s="15" t="s">
        <v>1209</v>
      </c>
    </row>
    <row r="345" spans="1:42" x14ac:dyDescent="0.2">
      <c r="D345" s="28" t="s">
        <v>946</v>
      </c>
      <c r="F345" s="29">
        <v>4.78</v>
      </c>
    </row>
    <row r="346" spans="1:42" x14ac:dyDescent="0.2">
      <c r="A346" s="23" t="s">
        <v>163</v>
      </c>
      <c r="B346" s="23" t="s">
        <v>711</v>
      </c>
      <c r="C346" s="23" t="s">
        <v>729</v>
      </c>
      <c r="D346" s="23" t="s">
        <v>1234</v>
      </c>
      <c r="E346" s="23" t="s">
        <v>1146</v>
      </c>
      <c r="F346" s="24">
        <v>4.78</v>
      </c>
      <c r="G346" s="24">
        <v>0</v>
      </c>
      <c r="H346" s="24">
        <f>ROUND(F346*AD346,2)</f>
        <v>0</v>
      </c>
      <c r="I346" s="24">
        <f>J346-H346</f>
        <v>0</v>
      </c>
      <c r="J346" s="24">
        <f>ROUND(F346*G346,2)</f>
        <v>0</v>
      </c>
      <c r="K346" s="24">
        <v>7.3999999999999999E-4</v>
      </c>
      <c r="L346" s="24">
        <f>F346*K346</f>
        <v>3.5372000000000003E-3</v>
      </c>
      <c r="M346" s="25" t="s">
        <v>7</v>
      </c>
      <c r="N346" s="24">
        <f>IF(M346="5",I346,0)</f>
        <v>0</v>
      </c>
      <c r="Y346" s="24">
        <f>IF(AC346=0,J346,0)</f>
        <v>0</v>
      </c>
      <c r="Z346" s="24">
        <f>IF(AC346=15,J346,0)</f>
        <v>0</v>
      </c>
      <c r="AA346" s="24">
        <f>IF(AC346=21,J346,0)</f>
        <v>0</v>
      </c>
      <c r="AC346" s="26">
        <v>21</v>
      </c>
      <c r="AD346" s="26">
        <f>G346*0.750758341759353</f>
        <v>0</v>
      </c>
      <c r="AE346" s="26">
        <f>G346*(1-0.750758341759353)</f>
        <v>0</v>
      </c>
      <c r="AL346" s="26">
        <f>F346*AD346</f>
        <v>0</v>
      </c>
      <c r="AM346" s="26">
        <f>F346*AE346</f>
        <v>0</v>
      </c>
      <c r="AN346" s="27" t="s">
        <v>1187</v>
      </c>
      <c r="AO346" s="27" t="s">
        <v>1202</v>
      </c>
      <c r="AP346" s="15" t="s">
        <v>1209</v>
      </c>
    </row>
    <row r="347" spans="1:42" x14ac:dyDescent="0.2">
      <c r="D347" s="28" t="s">
        <v>947</v>
      </c>
      <c r="F347" s="29">
        <v>4.78</v>
      </c>
    </row>
    <row r="348" spans="1:42" x14ac:dyDescent="0.2">
      <c r="A348" s="23" t="s">
        <v>164</v>
      </c>
      <c r="B348" s="23" t="s">
        <v>711</v>
      </c>
      <c r="C348" s="23" t="s">
        <v>730</v>
      </c>
      <c r="D348" s="23" t="s">
        <v>1235</v>
      </c>
      <c r="E348" s="23" t="s">
        <v>1146</v>
      </c>
      <c r="F348" s="24">
        <v>1.23</v>
      </c>
      <c r="G348" s="24">
        <v>0</v>
      </c>
      <c r="H348" s="24">
        <f>ROUND(F348*AD348,2)</f>
        <v>0</v>
      </c>
      <c r="I348" s="24">
        <f>J348-H348</f>
        <v>0</v>
      </c>
      <c r="J348" s="24">
        <f>ROUND(F348*G348,2)</f>
        <v>0</v>
      </c>
      <c r="K348" s="24">
        <v>4.0000000000000002E-4</v>
      </c>
      <c r="L348" s="24">
        <f>F348*K348</f>
        <v>4.9200000000000003E-4</v>
      </c>
      <c r="M348" s="25" t="s">
        <v>7</v>
      </c>
      <c r="N348" s="24">
        <f>IF(M348="5",I348,0)</f>
        <v>0</v>
      </c>
      <c r="Y348" s="24">
        <f>IF(AC348=0,J348,0)</f>
        <v>0</v>
      </c>
      <c r="Z348" s="24">
        <f>IF(AC348=15,J348,0)</f>
        <v>0</v>
      </c>
      <c r="AA348" s="24">
        <f>IF(AC348=21,J348,0)</f>
        <v>0</v>
      </c>
      <c r="AC348" s="26">
        <v>21</v>
      </c>
      <c r="AD348" s="26">
        <f>G348*0.966850828729282</f>
        <v>0</v>
      </c>
      <c r="AE348" s="26">
        <f>G348*(1-0.966850828729282)</f>
        <v>0</v>
      </c>
      <c r="AL348" s="26">
        <f>F348*AD348</f>
        <v>0</v>
      </c>
      <c r="AM348" s="26">
        <f>F348*AE348</f>
        <v>0</v>
      </c>
      <c r="AN348" s="27" t="s">
        <v>1187</v>
      </c>
      <c r="AO348" s="27" t="s">
        <v>1202</v>
      </c>
      <c r="AP348" s="15" t="s">
        <v>1209</v>
      </c>
    </row>
    <row r="349" spans="1:42" x14ac:dyDescent="0.2">
      <c r="D349" s="28" t="s">
        <v>948</v>
      </c>
      <c r="F349" s="29">
        <v>1.23</v>
      </c>
    </row>
    <row r="350" spans="1:42" x14ac:dyDescent="0.2">
      <c r="A350" s="23" t="s">
        <v>165</v>
      </c>
      <c r="B350" s="23" t="s">
        <v>711</v>
      </c>
      <c r="C350" s="23" t="s">
        <v>731</v>
      </c>
      <c r="D350" s="23" t="s">
        <v>1236</v>
      </c>
      <c r="E350" s="23" t="s">
        <v>1146</v>
      </c>
      <c r="F350" s="24">
        <v>7.15</v>
      </c>
      <c r="G350" s="24">
        <v>0</v>
      </c>
      <c r="H350" s="24">
        <f>ROUND(F350*AD350,2)</f>
        <v>0</v>
      </c>
      <c r="I350" s="24">
        <f>J350-H350</f>
        <v>0</v>
      </c>
      <c r="J350" s="24">
        <f>ROUND(F350*G350,2)</f>
        <v>0</v>
      </c>
      <c r="K350" s="24">
        <v>4.0000000000000002E-4</v>
      </c>
      <c r="L350" s="24">
        <f>F350*K350</f>
        <v>2.8600000000000001E-3</v>
      </c>
      <c r="M350" s="25" t="s">
        <v>7</v>
      </c>
      <c r="N350" s="24">
        <f>IF(M350="5",I350,0)</f>
        <v>0</v>
      </c>
      <c r="Y350" s="24">
        <f>IF(AC350=0,J350,0)</f>
        <v>0</v>
      </c>
      <c r="Z350" s="24">
        <f>IF(AC350=15,J350,0)</f>
        <v>0</v>
      </c>
      <c r="AA350" s="24">
        <f>IF(AC350=21,J350,0)</f>
        <v>0</v>
      </c>
      <c r="AC350" s="26">
        <v>21</v>
      </c>
      <c r="AD350" s="26">
        <f>G350*0.938757264193116</f>
        <v>0</v>
      </c>
      <c r="AE350" s="26">
        <f>G350*(1-0.938757264193116)</f>
        <v>0</v>
      </c>
      <c r="AL350" s="26">
        <f>F350*AD350</f>
        <v>0</v>
      </c>
      <c r="AM350" s="26">
        <f>F350*AE350</f>
        <v>0</v>
      </c>
      <c r="AN350" s="27" t="s">
        <v>1187</v>
      </c>
      <c r="AO350" s="27" t="s">
        <v>1202</v>
      </c>
      <c r="AP350" s="15" t="s">
        <v>1209</v>
      </c>
    </row>
    <row r="351" spans="1:42" x14ac:dyDescent="0.2">
      <c r="D351" s="28" t="s">
        <v>949</v>
      </c>
      <c r="F351" s="29">
        <v>7.15</v>
      </c>
    </row>
    <row r="352" spans="1:42" x14ac:dyDescent="0.2">
      <c r="A352" s="23" t="s">
        <v>166</v>
      </c>
      <c r="B352" s="23" t="s">
        <v>711</v>
      </c>
      <c r="C352" s="23" t="s">
        <v>732</v>
      </c>
      <c r="D352" s="23" t="s">
        <v>1237</v>
      </c>
      <c r="E352" s="23" t="s">
        <v>1148</v>
      </c>
      <c r="F352" s="24">
        <v>3.55</v>
      </c>
      <c r="G352" s="24">
        <v>0</v>
      </c>
      <c r="H352" s="24">
        <f>ROUND(F352*AD352,2)</f>
        <v>0</v>
      </c>
      <c r="I352" s="24">
        <f>J352-H352</f>
        <v>0</v>
      </c>
      <c r="J352" s="24">
        <f>ROUND(F352*G352,2)</f>
        <v>0</v>
      </c>
      <c r="K352" s="24">
        <v>3.2000000000000003E-4</v>
      </c>
      <c r="L352" s="24">
        <f>F352*K352</f>
        <v>1.1360000000000001E-3</v>
      </c>
      <c r="M352" s="25" t="s">
        <v>7</v>
      </c>
      <c r="N352" s="24">
        <f>IF(M352="5",I352,0)</f>
        <v>0</v>
      </c>
      <c r="Y352" s="24">
        <f>IF(AC352=0,J352,0)</f>
        <v>0</v>
      </c>
      <c r="Z352" s="24">
        <f>IF(AC352=15,J352,0)</f>
        <v>0</v>
      </c>
      <c r="AA352" s="24">
        <f>IF(AC352=21,J352,0)</f>
        <v>0</v>
      </c>
      <c r="AC352" s="26">
        <v>21</v>
      </c>
      <c r="AD352" s="26">
        <f>G352*0.584192439862543</f>
        <v>0</v>
      </c>
      <c r="AE352" s="26">
        <f>G352*(1-0.584192439862543)</f>
        <v>0</v>
      </c>
      <c r="AL352" s="26">
        <f>F352*AD352</f>
        <v>0</v>
      </c>
      <c r="AM352" s="26">
        <f>F352*AE352</f>
        <v>0</v>
      </c>
      <c r="AN352" s="27" t="s">
        <v>1187</v>
      </c>
      <c r="AO352" s="27" t="s">
        <v>1202</v>
      </c>
      <c r="AP352" s="15" t="s">
        <v>1209</v>
      </c>
    </row>
    <row r="353" spans="1:42" x14ac:dyDescent="0.2">
      <c r="D353" s="28" t="s">
        <v>950</v>
      </c>
      <c r="F353" s="29">
        <v>3.55</v>
      </c>
    </row>
    <row r="354" spans="1:42" x14ac:dyDescent="0.2">
      <c r="A354" s="23" t="s">
        <v>167</v>
      </c>
      <c r="B354" s="23" t="s">
        <v>711</v>
      </c>
      <c r="C354" s="23" t="s">
        <v>733</v>
      </c>
      <c r="D354" s="23" t="s">
        <v>827</v>
      </c>
      <c r="E354" s="23" t="s">
        <v>1149</v>
      </c>
      <c r="F354" s="24">
        <v>0.03</v>
      </c>
      <c r="G354" s="24">
        <v>0</v>
      </c>
      <c r="H354" s="24">
        <f>ROUND(F354*AD354,2)</f>
        <v>0</v>
      </c>
      <c r="I354" s="24">
        <f>J354-H354</f>
        <v>0</v>
      </c>
      <c r="J354" s="24">
        <f>ROUND(F354*G354,2)</f>
        <v>0</v>
      </c>
      <c r="K354" s="24">
        <v>0</v>
      </c>
      <c r="L354" s="24">
        <f>F354*K354</f>
        <v>0</v>
      </c>
      <c r="M354" s="25" t="s">
        <v>11</v>
      </c>
      <c r="N354" s="24">
        <f>IF(M354="5",I354,0)</f>
        <v>0</v>
      </c>
      <c r="Y354" s="24">
        <f>IF(AC354=0,J354,0)</f>
        <v>0</v>
      </c>
      <c r="Z354" s="24">
        <f>IF(AC354=15,J354,0)</f>
        <v>0</v>
      </c>
      <c r="AA354" s="24">
        <f>IF(AC354=21,J354,0)</f>
        <v>0</v>
      </c>
      <c r="AC354" s="26">
        <v>21</v>
      </c>
      <c r="AD354" s="26">
        <f>G354*0</f>
        <v>0</v>
      </c>
      <c r="AE354" s="26">
        <f>G354*(1-0)</f>
        <v>0</v>
      </c>
      <c r="AL354" s="26">
        <f>F354*AD354</f>
        <v>0</v>
      </c>
      <c r="AM354" s="26">
        <f>F354*AE354</f>
        <v>0</v>
      </c>
      <c r="AN354" s="27" t="s">
        <v>1187</v>
      </c>
      <c r="AO354" s="27" t="s">
        <v>1202</v>
      </c>
      <c r="AP354" s="15" t="s">
        <v>1209</v>
      </c>
    </row>
    <row r="355" spans="1:42" x14ac:dyDescent="0.2">
      <c r="D355" s="28" t="s">
        <v>951</v>
      </c>
      <c r="F355" s="29">
        <v>0.03</v>
      </c>
    </row>
    <row r="356" spans="1:42" x14ac:dyDescent="0.2">
      <c r="A356" s="20"/>
      <c r="B356" s="21" t="s">
        <v>711</v>
      </c>
      <c r="C356" s="21" t="s">
        <v>695</v>
      </c>
      <c r="D356" s="57" t="s">
        <v>829</v>
      </c>
      <c r="E356" s="58"/>
      <c r="F356" s="58"/>
      <c r="G356" s="58"/>
      <c r="H356" s="22">
        <f>SUM(H357:H357)</f>
        <v>0</v>
      </c>
      <c r="I356" s="22">
        <f>SUM(I357:I357)</f>
        <v>0</v>
      </c>
      <c r="J356" s="22">
        <f>H356+I356</f>
        <v>0</v>
      </c>
      <c r="K356" s="15"/>
      <c r="L356" s="22">
        <f>SUM(L357:L357)</f>
        <v>1.4599999999999999E-3</v>
      </c>
      <c r="O356" s="22">
        <f>IF(P356="PR",J356,SUM(N357:N357))</f>
        <v>0</v>
      </c>
      <c r="P356" s="15" t="s">
        <v>1174</v>
      </c>
      <c r="Q356" s="22">
        <f>IF(P356="HS",H356,0)</f>
        <v>0</v>
      </c>
      <c r="R356" s="22">
        <f>IF(P356="HS",I356-O356,0)</f>
        <v>0</v>
      </c>
      <c r="S356" s="22">
        <f>IF(P356="PS",H356,0)</f>
        <v>0</v>
      </c>
      <c r="T356" s="22">
        <f>IF(P356="PS",I356-O356,0)</f>
        <v>0</v>
      </c>
      <c r="U356" s="22">
        <f>IF(P356="MP",H356,0)</f>
        <v>0</v>
      </c>
      <c r="V356" s="22">
        <f>IF(P356="MP",I356-O356,0)</f>
        <v>0</v>
      </c>
      <c r="W356" s="22">
        <f>IF(P356="OM",H356,0)</f>
        <v>0</v>
      </c>
      <c r="X356" s="15" t="s">
        <v>711</v>
      </c>
      <c r="AH356" s="22">
        <f>SUM(Y357:Y357)</f>
        <v>0</v>
      </c>
      <c r="AI356" s="22">
        <f>SUM(Z357:Z357)</f>
        <v>0</v>
      </c>
      <c r="AJ356" s="22">
        <f>SUM(AA357:AA357)</f>
        <v>0</v>
      </c>
    </row>
    <row r="357" spans="1:42" x14ac:dyDescent="0.2">
      <c r="A357" s="23" t="s">
        <v>168</v>
      </c>
      <c r="B357" s="23" t="s">
        <v>711</v>
      </c>
      <c r="C357" s="23" t="s">
        <v>734</v>
      </c>
      <c r="D357" s="23" t="s">
        <v>830</v>
      </c>
      <c r="E357" s="23" t="s">
        <v>1150</v>
      </c>
      <c r="F357" s="24">
        <v>1</v>
      </c>
      <c r="G357" s="24">
        <v>0</v>
      </c>
      <c r="H357" s="24">
        <f>ROUND(F357*AD357,2)</f>
        <v>0</v>
      </c>
      <c r="I357" s="24">
        <f>J357-H357</f>
        <v>0</v>
      </c>
      <c r="J357" s="24">
        <f>ROUND(F357*G357,2)</f>
        <v>0</v>
      </c>
      <c r="K357" s="24">
        <v>1.4599999999999999E-3</v>
      </c>
      <c r="L357" s="24">
        <f>F357*K357</f>
        <v>1.4599999999999999E-3</v>
      </c>
      <c r="M357" s="25" t="s">
        <v>7</v>
      </c>
      <c r="N357" s="24">
        <f>IF(M357="5",I357,0)</f>
        <v>0</v>
      </c>
      <c r="Y357" s="24">
        <f>IF(AC357=0,J357,0)</f>
        <v>0</v>
      </c>
      <c r="Z357" s="24">
        <f>IF(AC357=15,J357,0)</f>
        <v>0</v>
      </c>
      <c r="AA357" s="24">
        <f>IF(AC357=21,J357,0)</f>
        <v>0</v>
      </c>
      <c r="AC357" s="26">
        <v>21</v>
      </c>
      <c r="AD357" s="26">
        <f>G357*0</f>
        <v>0</v>
      </c>
      <c r="AE357" s="26">
        <f>G357*(1-0)</f>
        <v>0</v>
      </c>
      <c r="AL357" s="26">
        <f>F357*AD357</f>
        <v>0</v>
      </c>
      <c r="AM357" s="26">
        <f>F357*AE357</f>
        <v>0</v>
      </c>
      <c r="AN357" s="27" t="s">
        <v>1188</v>
      </c>
      <c r="AO357" s="27" t="s">
        <v>1203</v>
      </c>
      <c r="AP357" s="15" t="s">
        <v>1209</v>
      </c>
    </row>
    <row r="358" spans="1:42" x14ac:dyDescent="0.2">
      <c r="D358" s="28" t="s">
        <v>831</v>
      </c>
      <c r="F358" s="29">
        <v>1</v>
      </c>
    </row>
    <row r="359" spans="1:42" x14ac:dyDescent="0.2">
      <c r="A359" s="20"/>
      <c r="B359" s="21" t="s">
        <v>711</v>
      </c>
      <c r="C359" s="21" t="s">
        <v>699</v>
      </c>
      <c r="D359" s="57" t="s">
        <v>832</v>
      </c>
      <c r="E359" s="58"/>
      <c r="F359" s="58"/>
      <c r="G359" s="58"/>
      <c r="H359" s="22">
        <f>SUM(H360:H388)</f>
        <v>0</v>
      </c>
      <c r="I359" s="22">
        <f>SUM(I360:I388)</f>
        <v>0</v>
      </c>
      <c r="J359" s="22">
        <f>H359+I359</f>
        <v>0</v>
      </c>
      <c r="K359" s="15"/>
      <c r="L359" s="22">
        <f>SUM(L360:L388)</f>
        <v>5.5830000000000005E-2</v>
      </c>
      <c r="O359" s="22">
        <f>IF(P359="PR",J359,SUM(N360:N388))</f>
        <v>0</v>
      </c>
      <c r="P359" s="15" t="s">
        <v>1174</v>
      </c>
      <c r="Q359" s="22">
        <f>IF(P359="HS",H359,0)</f>
        <v>0</v>
      </c>
      <c r="R359" s="22">
        <f>IF(P359="HS",I359-O359,0)</f>
        <v>0</v>
      </c>
      <c r="S359" s="22">
        <f>IF(P359="PS",H359,0)</f>
        <v>0</v>
      </c>
      <c r="T359" s="22">
        <f>IF(P359="PS",I359-O359,0)</f>
        <v>0</v>
      </c>
      <c r="U359" s="22">
        <f>IF(P359="MP",H359,0)</f>
        <v>0</v>
      </c>
      <c r="V359" s="22">
        <f>IF(P359="MP",I359-O359,0)</f>
        <v>0</v>
      </c>
      <c r="W359" s="22">
        <f>IF(P359="OM",H359,0)</f>
        <v>0</v>
      </c>
      <c r="X359" s="15" t="s">
        <v>711</v>
      </c>
      <c r="AH359" s="22">
        <f>SUM(Y360:Y388)</f>
        <v>0</v>
      </c>
      <c r="AI359" s="22">
        <f>SUM(Z360:Z388)</f>
        <v>0</v>
      </c>
      <c r="AJ359" s="22">
        <f>SUM(AA360:AA388)</f>
        <v>0</v>
      </c>
    </row>
    <row r="360" spans="1:42" x14ac:dyDescent="0.2">
      <c r="A360" s="23" t="s">
        <v>169</v>
      </c>
      <c r="B360" s="23" t="s">
        <v>711</v>
      </c>
      <c r="C360" s="23" t="s">
        <v>735</v>
      </c>
      <c r="D360" s="23" t="s">
        <v>1225</v>
      </c>
      <c r="E360" s="23" t="s">
        <v>1151</v>
      </c>
      <c r="F360" s="24">
        <v>1</v>
      </c>
      <c r="G360" s="24">
        <v>0</v>
      </c>
      <c r="H360" s="24">
        <f>ROUND(F360*AD360,2)</f>
        <v>0</v>
      </c>
      <c r="I360" s="24">
        <f>J360-H360</f>
        <v>0</v>
      </c>
      <c r="J360" s="24">
        <f>ROUND(F360*G360,2)</f>
        <v>0</v>
      </c>
      <c r="K360" s="24">
        <v>1.41E-3</v>
      </c>
      <c r="L360" s="24">
        <f>F360*K360</f>
        <v>1.41E-3</v>
      </c>
      <c r="M360" s="25" t="s">
        <v>7</v>
      </c>
      <c r="N360" s="24">
        <f>IF(M360="5",I360,0)</f>
        <v>0</v>
      </c>
      <c r="Y360" s="24">
        <f>IF(AC360=0,J360,0)</f>
        <v>0</v>
      </c>
      <c r="Z360" s="24">
        <f>IF(AC360=15,J360,0)</f>
        <v>0</v>
      </c>
      <c r="AA360" s="24">
        <f>IF(AC360=21,J360,0)</f>
        <v>0</v>
      </c>
      <c r="AC360" s="26">
        <v>21</v>
      </c>
      <c r="AD360" s="26">
        <f>G360*0.538136882129278</f>
        <v>0</v>
      </c>
      <c r="AE360" s="26">
        <f>G360*(1-0.538136882129278)</f>
        <v>0</v>
      </c>
      <c r="AL360" s="26">
        <f>F360*AD360</f>
        <v>0</v>
      </c>
      <c r="AM360" s="26">
        <f>F360*AE360</f>
        <v>0</v>
      </c>
      <c r="AN360" s="27" t="s">
        <v>1189</v>
      </c>
      <c r="AO360" s="27" t="s">
        <v>1203</v>
      </c>
      <c r="AP360" s="15" t="s">
        <v>1209</v>
      </c>
    </row>
    <row r="361" spans="1:42" x14ac:dyDescent="0.2">
      <c r="D361" s="28" t="s">
        <v>831</v>
      </c>
      <c r="F361" s="29">
        <v>1</v>
      </c>
    </row>
    <row r="362" spans="1:42" x14ac:dyDescent="0.2">
      <c r="A362" s="31" t="s">
        <v>170</v>
      </c>
      <c r="B362" s="31" t="s">
        <v>711</v>
      </c>
      <c r="C362" s="31" t="s">
        <v>795</v>
      </c>
      <c r="D362" s="31" t="s">
        <v>1238</v>
      </c>
      <c r="E362" s="31" t="s">
        <v>1151</v>
      </c>
      <c r="F362" s="32">
        <v>1</v>
      </c>
      <c r="G362" s="32">
        <v>0</v>
      </c>
      <c r="H362" s="32">
        <f>ROUND(F362*AD362,2)</f>
        <v>0</v>
      </c>
      <c r="I362" s="32">
        <f>J362-H362</f>
        <v>0</v>
      </c>
      <c r="J362" s="32">
        <f>ROUND(F362*G362,2)</f>
        <v>0</v>
      </c>
      <c r="K362" s="32">
        <v>1.4E-2</v>
      </c>
      <c r="L362" s="32">
        <f>F362*K362</f>
        <v>1.4E-2</v>
      </c>
      <c r="M362" s="33" t="s">
        <v>1170</v>
      </c>
      <c r="N362" s="32">
        <f>IF(M362="5",I362,0)</f>
        <v>0</v>
      </c>
      <c r="Y362" s="32">
        <f>IF(AC362=0,J362,0)</f>
        <v>0</v>
      </c>
      <c r="Z362" s="32">
        <f>IF(AC362=15,J362,0)</f>
        <v>0</v>
      </c>
      <c r="AA362" s="32">
        <f>IF(AC362=21,J362,0)</f>
        <v>0</v>
      </c>
      <c r="AC362" s="26">
        <v>21</v>
      </c>
      <c r="AD362" s="26">
        <f>G362*1</f>
        <v>0</v>
      </c>
      <c r="AE362" s="26">
        <f>G362*(1-1)</f>
        <v>0</v>
      </c>
      <c r="AL362" s="26">
        <f>F362*AD362</f>
        <v>0</v>
      </c>
      <c r="AM362" s="26">
        <f>F362*AE362</f>
        <v>0</v>
      </c>
      <c r="AN362" s="27" t="s">
        <v>1189</v>
      </c>
      <c r="AO362" s="27" t="s">
        <v>1203</v>
      </c>
      <c r="AP362" s="15" t="s">
        <v>1209</v>
      </c>
    </row>
    <row r="363" spans="1:42" x14ac:dyDescent="0.2">
      <c r="D363" s="28" t="s">
        <v>831</v>
      </c>
      <c r="F363" s="29">
        <v>1</v>
      </c>
    </row>
    <row r="364" spans="1:42" x14ac:dyDescent="0.2">
      <c r="A364" s="23" t="s">
        <v>171</v>
      </c>
      <c r="B364" s="23" t="s">
        <v>711</v>
      </c>
      <c r="C364" s="23" t="s">
        <v>737</v>
      </c>
      <c r="D364" s="23" t="s">
        <v>833</v>
      </c>
      <c r="E364" s="23" t="s">
        <v>1151</v>
      </c>
      <c r="F364" s="24">
        <v>1</v>
      </c>
      <c r="G364" s="24">
        <v>0</v>
      </c>
      <c r="H364" s="24">
        <f>ROUND(F364*AD364,2)</f>
        <v>0</v>
      </c>
      <c r="I364" s="24">
        <f>J364-H364</f>
        <v>0</v>
      </c>
      <c r="J364" s="24">
        <f>ROUND(F364*G364,2)</f>
        <v>0</v>
      </c>
      <c r="K364" s="24">
        <v>1.1999999999999999E-3</v>
      </c>
      <c r="L364" s="24">
        <f>F364*K364</f>
        <v>1.1999999999999999E-3</v>
      </c>
      <c r="M364" s="25" t="s">
        <v>7</v>
      </c>
      <c r="N364" s="24">
        <f>IF(M364="5",I364,0)</f>
        <v>0</v>
      </c>
      <c r="Y364" s="24">
        <f>IF(AC364=0,J364,0)</f>
        <v>0</v>
      </c>
      <c r="Z364" s="24">
        <f>IF(AC364=15,J364,0)</f>
        <v>0</v>
      </c>
      <c r="AA364" s="24">
        <f>IF(AC364=21,J364,0)</f>
        <v>0</v>
      </c>
      <c r="AC364" s="26">
        <v>21</v>
      </c>
      <c r="AD364" s="26">
        <f>G364*0.50771855010661</f>
        <v>0</v>
      </c>
      <c r="AE364" s="26">
        <f>G364*(1-0.50771855010661)</f>
        <v>0</v>
      </c>
      <c r="AL364" s="26">
        <f>F364*AD364</f>
        <v>0</v>
      </c>
      <c r="AM364" s="26">
        <f>F364*AE364</f>
        <v>0</v>
      </c>
      <c r="AN364" s="27" t="s">
        <v>1189</v>
      </c>
      <c r="AO364" s="27" t="s">
        <v>1203</v>
      </c>
      <c r="AP364" s="15" t="s">
        <v>1209</v>
      </c>
    </row>
    <row r="365" spans="1:42" x14ac:dyDescent="0.2">
      <c r="D365" s="28" t="s">
        <v>831</v>
      </c>
      <c r="F365" s="29">
        <v>1</v>
      </c>
    </row>
    <row r="366" spans="1:42" x14ac:dyDescent="0.2">
      <c r="A366" s="31" t="s">
        <v>172</v>
      </c>
      <c r="B366" s="31" t="s">
        <v>711</v>
      </c>
      <c r="C366" s="31" t="s">
        <v>739</v>
      </c>
      <c r="D366" s="31" t="s">
        <v>834</v>
      </c>
      <c r="E366" s="31" t="s">
        <v>1151</v>
      </c>
      <c r="F366" s="32">
        <v>1</v>
      </c>
      <c r="G366" s="32">
        <v>0</v>
      </c>
      <c r="H366" s="32">
        <f>ROUND(F366*AD366,2)</f>
        <v>0</v>
      </c>
      <c r="I366" s="32">
        <f>J366-H366</f>
        <v>0</v>
      </c>
      <c r="J366" s="32">
        <f>ROUND(F366*G366,2)</f>
        <v>0</v>
      </c>
      <c r="K366" s="32">
        <v>7.3999999999999999E-4</v>
      </c>
      <c r="L366" s="32">
        <f>F366*K366</f>
        <v>7.3999999999999999E-4</v>
      </c>
      <c r="M366" s="33" t="s">
        <v>1170</v>
      </c>
      <c r="N366" s="32">
        <f>IF(M366="5",I366,0)</f>
        <v>0</v>
      </c>
      <c r="Y366" s="32">
        <f>IF(AC366=0,J366,0)</f>
        <v>0</v>
      </c>
      <c r="Z366" s="32">
        <f>IF(AC366=15,J366,0)</f>
        <v>0</v>
      </c>
      <c r="AA366" s="32">
        <f>IF(AC366=21,J366,0)</f>
        <v>0</v>
      </c>
      <c r="AC366" s="26">
        <v>21</v>
      </c>
      <c r="AD366" s="26">
        <f>G366*1</f>
        <v>0</v>
      </c>
      <c r="AE366" s="26">
        <f>G366*(1-1)</f>
        <v>0</v>
      </c>
      <c r="AL366" s="26">
        <f>F366*AD366</f>
        <v>0</v>
      </c>
      <c r="AM366" s="26">
        <f>F366*AE366</f>
        <v>0</v>
      </c>
      <c r="AN366" s="27" t="s">
        <v>1189</v>
      </c>
      <c r="AO366" s="27" t="s">
        <v>1203</v>
      </c>
      <c r="AP366" s="15" t="s">
        <v>1209</v>
      </c>
    </row>
    <row r="367" spans="1:42" x14ac:dyDescent="0.2">
      <c r="A367" s="31" t="s">
        <v>173</v>
      </c>
      <c r="B367" s="31" t="s">
        <v>711</v>
      </c>
      <c r="C367" s="31" t="s">
        <v>738</v>
      </c>
      <c r="D367" s="31" t="s">
        <v>1240</v>
      </c>
      <c r="E367" s="31" t="s">
        <v>1151</v>
      </c>
      <c r="F367" s="32">
        <v>1</v>
      </c>
      <c r="G367" s="32">
        <v>0</v>
      </c>
      <c r="H367" s="32">
        <f>ROUND(F367*AD367,2)</f>
        <v>0</v>
      </c>
      <c r="I367" s="32">
        <f>J367-H367</f>
        <v>0</v>
      </c>
      <c r="J367" s="32">
        <f>ROUND(F367*G367,2)</f>
        <v>0</v>
      </c>
      <c r="K367" s="32">
        <v>1.0499999999999999E-3</v>
      </c>
      <c r="L367" s="32">
        <f>F367*K367</f>
        <v>1.0499999999999999E-3</v>
      </c>
      <c r="M367" s="33" t="s">
        <v>1170</v>
      </c>
      <c r="N367" s="32">
        <f>IF(M367="5",I367,0)</f>
        <v>0</v>
      </c>
      <c r="Y367" s="32">
        <f>IF(AC367=0,J367,0)</f>
        <v>0</v>
      </c>
      <c r="Z367" s="32">
        <f>IF(AC367=15,J367,0)</f>
        <v>0</v>
      </c>
      <c r="AA367" s="32">
        <f>IF(AC367=21,J367,0)</f>
        <v>0</v>
      </c>
      <c r="AC367" s="26">
        <v>21</v>
      </c>
      <c r="AD367" s="26">
        <f>G367*1</f>
        <v>0</v>
      </c>
      <c r="AE367" s="26">
        <f>G367*(1-1)</f>
        <v>0</v>
      </c>
      <c r="AL367" s="26">
        <f>F367*AD367</f>
        <v>0</v>
      </c>
      <c r="AM367" s="26">
        <f>F367*AE367</f>
        <v>0</v>
      </c>
      <c r="AN367" s="27" t="s">
        <v>1189</v>
      </c>
      <c r="AO367" s="27" t="s">
        <v>1203</v>
      </c>
      <c r="AP367" s="15" t="s">
        <v>1209</v>
      </c>
    </row>
    <row r="368" spans="1:42" x14ac:dyDescent="0.2">
      <c r="A368" s="23" t="s">
        <v>174</v>
      </c>
      <c r="B368" s="23" t="s">
        <v>711</v>
      </c>
      <c r="C368" s="23" t="s">
        <v>740</v>
      </c>
      <c r="D368" s="23" t="s">
        <v>835</v>
      </c>
      <c r="E368" s="23" t="s">
        <v>1152</v>
      </c>
      <c r="F368" s="24">
        <v>1</v>
      </c>
      <c r="G368" s="24">
        <v>0</v>
      </c>
      <c r="H368" s="24">
        <f>ROUND(F368*AD368,2)</f>
        <v>0</v>
      </c>
      <c r="I368" s="24">
        <f>J368-H368</f>
        <v>0</v>
      </c>
      <c r="J368" s="24">
        <f>ROUND(F368*G368,2)</f>
        <v>0</v>
      </c>
      <c r="K368" s="24">
        <v>4.0000000000000001E-3</v>
      </c>
      <c r="L368" s="24">
        <f>F368*K368</f>
        <v>4.0000000000000001E-3</v>
      </c>
      <c r="M368" s="25" t="s">
        <v>7</v>
      </c>
      <c r="N368" s="24">
        <f>IF(M368="5",I368,0)</f>
        <v>0</v>
      </c>
      <c r="Y368" s="24">
        <f>IF(AC368=0,J368,0)</f>
        <v>0</v>
      </c>
      <c r="Z368" s="24">
        <f>IF(AC368=15,J368,0)</f>
        <v>0</v>
      </c>
      <c r="AA368" s="24">
        <f>IF(AC368=21,J368,0)</f>
        <v>0</v>
      </c>
      <c r="AC368" s="26">
        <v>21</v>
      </c>
      <c r="AD368" s="26">
        <f>G368*0.62904717853839</f>
        <v>0</v>
      </c>
      <c r="AE368" s="26">
        <f>G368*(1-0.62904717853839)</f>
        <v>0</v>
      </c>
      <c r="AL368" s="26">
        <f>F368*AD368</f>
        <v>0</v>
      </c>
      <c r="AM368" s="26">
        <f>F368*AE368</f>
        <v>0</v>
      </c>
      <c r="AN368" s="27" t="s">
        <v>1189</v>
      </c>
      <c r="AO368" s="27" t="s">
        <v>1203</v>
      </c>
      <c r="AP368" s="15" t="s">
        <v>1209</v>
      </c>
    </row>
    <row r="369" spans="1:42" x14ac:dyDescent="0.2">
      <c r="D369" s="28" t="s">
        <v>831</v>
      </c>
      <c r="F369" s="29">
        <v>1</v>
      </c>
    </row>
    <row r="370" spans="1:42" x14ac:dyDescent="0.2">
      <c r="A370" s="31" t="s">
        <v>175</v>
      </c>
      <c r="B370" s="31" t="s">
        <v>711</v>
      </c>
      <c r="C370" s="31" t="s">
        <v>742</v>
      </c>
      <c r="D370" s="31" t="s">
        <v>1241</v>
      </c>
      <c r="E370" s="31" t="s">
        <v>1151</v>
      </c>
      <c r="F370" s="32">
        <v>1</v>
      </c>
      <c r="G370" s="32">
        <v>0</v>
      </c>
      <c r="H370" s="32">
        <f>ROUND(F370*AD370,2)</f>
        <v>0</v>
      </c>
      <c r="I370" s="32">
        <f>J370-H370</f>
        <v>0</v>
      </c>
      <c r="J370" s="32">
        <f>ROUND(F370*G370,2)</f>
        <v>0</v>
      </c>
      <c r="K370" s="32">
        <v>1.4500000000000001E-2</v>
      </c>
      <c r="L370" s="32">
        <f>F370*K370</f>
        <v>1.4500000000000001E-2</v>
      </c>
      <c r="M370" s="33" t="s">
        <v>1170</v>
      </c>
      <c r="N370" s="32">
        <f>IF(M370="5",I370,0)</f>
        <v>0</v>
      </c>
      <c r="Y370" s="32">
        <f>IF(AC370=0,J370,0)</f>
        <v>0</v>
      </c>
      <c r="Z370" s="32">
        <f>IF(AC370=15,J370,0)</f>
        <v>0</v>
      </c>
      <c r="AA370" s="32">
        <f>IF(AC370=21,J370,0)</f>
        <v>0</v>
      </c>
      <c r="AC370" s="26">
        <v>21</v>
      </c>
      <c r="AD370" s="26">
        <f>G370*1</f>
        <v>0</v>
      </c>
      <c r="AE370" s="26">
        <f>G370*(1-1)</f>
        <v>0</v>
      </c>
      <c r="AL370" s="26">
        <f>F370*AD370</f>
        <v>0</v>
      </c>
      <c r="AM370" s="26">
        <f>F370*AE370</f>
        <v>0</v>
      </c>
      <c r="AN370" s="27" t="s">
        <v>1189</v>
      </c>
      <c r="AO370" s="27" t="s">
        <v>1203</v>
      </c>
      <c r="AP370" s="15" t="s">
        <v>1209</v>
      </c>
    </row>
    <row r="371" spans="1:42" x14ac:dyDescent="0.2">
      <c r="D371" s="28" t="s">
        <v>831</v>
      </c>
      <c r="F371" s="29">
        <v>1</v>
      </c>
    </row>
    <row r="372" spans="1:42" x14ac:dyDescent="0.2">
      <c r="A372" s="31" t="s">
        <v>176</v>
      </c>
      <c r="B372" s="31" t="s">
        <v>711</v>
      </c>
      <c r="C372" s="31" t="s">
        <v>741</v>
      </c>
      <c r="D372" s="31" t="s">
        <v>1224</v>
      </c>
      <c r="E372" s="31" t="s">
        <v>1151</v>
      </c>
      <c r="F372" s="32">
        <v>1</v>
      </c>
      <c r="G372" s="32">
        <v>0</v>
      </c>
      <c r="H372" s="32">
        <f>ROUND(F372*AD372,2)</f>
        <v>0</v>
      </c>
      <c r="I372" s="32">
        <f>J372-H372</f>
        <v>0</v>
      </c>
      <c r="J372" s="32">
        <f>ROUND(F372*G372,2)</f>
        <v>0</v>
      </c>
      <c r="K372" s="32">
        <v>1E-3</v>
      </c>
      <c r="L372" s="32">
        <f>F372*K372</f>
        <v>1E-3</v>
      </c>
      <c r="M372" s="33" t="s">
        <v>1170</v>
      </c>
      <c r="N372" s="32">
        <f>IF(M372="5",I372,0)</f>
        <v>0</v>
      </c>
      <c r="Y372" s="32">
        <f>IF(AC372=0,J372,0)</f>
        <v>0</v>
      </c>
      <c r="Z372" s="32">
        <f>IF(AC372=15,J372,0)</f>
        <v>0</v>
      </c>
      <c r="AA372" s="32">
        <f>IF(AC372=21,J372,0)</f>
        <v>0</v>
      </c>
      <c r="AC372" s="26">
        <v>21</v>
      </c>
      <c r="AD372" s="26">
        <f>G372*1</f>
        <v>0</v>
      </c>
      <c r="AE372" s="26">
        <f>G372*(1-1)</f>
        <v>0</v>
      </c>
      <c r="AL372" s="26">
        <f>F372*AD372</f>
        <v>0</v>
      </c>
      <c r="AM372" s="26">
        <f>F372*AE372</f>
        <v>0</v>
      </c>
      <c r="AN372" s="27" t="s">
        <v>1189</v>
      </c>
      <c r="AO372" s="27" t="s">
        <v>1203</v>
      </c>
      <c r="AP372" s="15" t="s">
        <v>1209</v>
      </c>
    </row>
    <row r="373" spans="1:42" x14ac:dyDescent="0.2">
      <c r="D373" s="28" t="s">
        <v>831</v>
      </c>
      <c r="F373" s="29">
        <v>1</v>
      </c>
    </row>
    <row r="374" spans="1:42" x14ac:dyDescent="0.2">
      <c r="A374" s="23" t="s">
        <v>177</v>
      </c>
      <c r="B374" s="23" t="s">
        <v>711</v>
      </c>
      <c r="C374" s="23" t="s">
        <v>743</v>
      </c>
      <c r="D374" s="23" t="s">
        <v>836</v>
      </c>
      <c r="E374" s="23" t="s">
        <v>1152</v>
      </c>
      <c r="F374" s="24">
        <v>1</v>
      </c>
      <c r="G374" s="24">
        <v>0</v>
      </c>
      <c r="H374" s="24">
        <f>ROUND(F374*AD374,2)</f>
        <v>0</v>
      </c>
      <c r="I374" s="24">
        <f>J374-H374</f>
        <v>0</v>
      </c>
      <c r="J374" s="24">
        <f>ROUND(F374*G374,2)</f>
        <v>0</v>
      </c>
      <c r="K374" s="24">
        <v>1.7000000000000001E-4</v>
      </c>
      <c r="L374" s="24">
        <f>F374*K374</f>
        <v>1.7000000000000001E-4</v>
      </c>
      <c r="M374" s="25" t="s">
        <v>7</v>
      </c>
      <c r="N374" s="24">
        <f>IF(M374="5",I374,0)</f>
        <v>0</v>
      </c>
      <c r="Y374" s="24">
        <f>IF(AC374=0,J374,0)</f>
        <v>0</v>
      </c>
      <c r="Z374" s="24">
        <f>IF(AC374=15,J374,0)</f>
        <v>0</v>
      </c>
      <c r="AA374" s="24">
        <f>IF(AC374=21,J374,0)</f>
        <v>0</v>
      </c>
      <c r="AC374" s="26">
        <v>21</v>
      </c>
      <c r="AD374" s="26">
        <f>G374*0.503959731543624</f>
        <v>0</v>
      </c>
      <c r="AE374" s="26">
        <f>G374*(1-0.503959731543624)</f>
        <v>0</v>
      </c>
      <c r="AL374" s="26">
        <f>F374*AD374</f>
        <v>0</v>
      </c>
      <c r="AM374" s="26">
        <f>F374*AE374</f>
        <v>0</v>
      </c>
      <c r="AN374" s="27" t="s">
        <v>1189</v>
      </c>
      <c r="AO374" s="27" t="s">
        <v>1203</v>
      </c>
      <c r="AP374" s="15" t="s">
        <v>1209</v>
      </c>
    </row>
    <row r="375" spans="1:42" x14ac:dyDescent="0.2">
      <c r="D375" s="28" t="s">
        <v>831</v>
      </c>
      <c r="F375" s="29">
        <v>1</v>
      </c>
    </row>
    <row r="376" spans="1:42" x14ac:dyDescent="0.2">
      <c r="A376" s="23" t="s">
        <v>178</v>
      </c>
      <c r="B376" s="23" t="s">
        <v>711</v>
      </c>
      <c r="C376" s="23" t="s">
        <v>798</v>
      </c>
      <c r="D376" s="23" t="s">
        <v>1220</v>
      </c>
      <c r="E376" s="23" t="s">
        <v>1148</v>
      </c>
      <c r="F376" s="24">
        <v>0.95</v>
      </c>
      <c r="G376" s="24">
        <v>0</v>
      </c>
      <c r="H376" s="24">
        <f>ROUND(F376*AD376,2)</f>
        <v>0</v>
      </c>
      <c r="I376" s="24">
        <f>J376-H376</f>
        <v>0</v>
      </c>
      <c r="J376" s="24">
        <f>ROUND(F376*G376,2)</f>
        <v>0</v>
      </c>
      <c r="K376" s="24">
        <v>8.9999999999999993E-3</v>
      </c>
      <c r="L376" s="24">
        <f>F376*K376</f>
        <v>8.5499999999999986E-3</v>
      </c>
      <c r="M376" s="25" t="s">
        <v>7</v>
      </c>
      <c r="N376" s="24">
        <f>IF(M376="5",I376,0)</f>
        <v>0</v>
      </c>
      <c r="Y376" s="24">
        <f>IF(AC376=0,J376,0)</f>
        <v>0</v>
      </c>
      <c r="Z376" s="24">
        <f>IF(AC376=15,J376,0)</f>
        <v>0</v>
      </c>
      <c r="AA376" s="24">
        <f>IF(AC376=21,J376,0)</f>
        <v>0</v>
      </c>
      <c r="AC376" s="26">
        <v>21</v>
      </c>
      <c r="AD376" s="26">
        <f>G376*1</f>
        <v>0</v>
      </c>
      <c r="AE376" s="26">
        <f>G376*(1-1)</f>
        <v>0</v>
      </c>
      <c r="AL376" s="26">
        <f>F376*AD376</f>
        <v>0</v>
      </c>
      <c r="AM376" s="26">
        <f>F376*AE376</f>
        <v>0</v>
      </c>
      <c r="AN376" s="27" t="s">
        <v>1189</v>
      </c>
      <c r="AO376" s="27" t="s">
        <v>1203</v>
      </c>
      <c r="AP376" s="15" t="s">
        <v>1209</v>
      </c>
    </row>
    <row r="377" spans="1:42" x14ac:dyDescent="0.2">
      <c r="D377" s="28" t="s">
        <v>952</v>
      </c>
      <c r="F377" s="29">
        <v>0.95</v>
      </c>
    </row>
    <row r="378" spans="1:42" x14ac:dyDescent="0.2">
      <c r="A378" s="23" t="s">
        <v>179</v>
      </c>
      <c r="B378" s="23" t="s">
        <v>711</v>
      </c>
      <c r="C378" s="23" t="s">
        <v>745</v>
      </c>
      <c r="D378" s="23" t="s">
        <v>1221</v>
      </c>
      <c r="E378" s="23" t="s">
        <v>1151</v>
      </c>
      <c r="F378" s="24">
        <v>1</v>
      </c>
      <c r="G378" s="24">
        <v>0</v>
      </c>
      <c r="H378" s="24">
        <f>ROUND(F378*AD378,2)</f>
        <v>0</v>
      </c>
      <c r="I378" s="24">
        <f>J378-H378</f>
        <v>0</v>
      </c>
      <c r="J378" s="24">
        <f>ROUND(F378*G378,2)</f>
        <v>0</v>
      </c>
      <c r="K378" s="24">
        <v>7.0000000000000001E-3</v>
      </c>
      <c r="L378" s="24">
        <f>F378*K378</f>
        <v>7.0000000000000001E-3</v>
      </c>
      <c r="M378" s="25" t="s">
        <v>7</v>
      </c>
      <c r="N378" s="24">
        <f>IF(M378="5",I378,0)</f>
        <v>0</v>
      </c>
      <c r="Y378" s="24">
        <f>IF(AC378=0,J378,0)</f>
        <v>0</v>
      </c>
      <c r="Z378" s="24">
        <f>IF(AC378=15,J378,0)</f>
        <v>0</v>
      </c>
      <c r="AA378" s="24">
        <f>IF(AC378=21,J378,0)</f>
        <v>0</v>
      </c>
      <c r="AC378" s="26">
        <v>21</v>
      </c>
      <c r="AD378" s="26">
        <f>G378*1</f>
        <v>0</v>
      </c>
      <c r="AE378" s="26">
        <f>G378*(1-1)</f>
        <v>0</v>
      </c>
      <c r="AL378" s="26">
        <f>F378*AD378</f>
        <v>0</v>
      </c>
      <c r="AM378" s="26">
        <f>F378*AE378</f>
        <v>0</v>
      </c>
      <c r="AN378" s="27" t="s">
        <v>1189</v>
      </c>
      <c r="AO378" s="27" t="s">
        <v>1203</v>
      </c>
      <c r="AP378" s="15" t="s">
        <v>1209</v>
      </c>
    </row>
    <row r="379" spans="1:42" x14ac:dyDescent="0.2">
      <c r="D379" s="28" t="s">
        <v>831</v>
      </c>
      <c r="F379" s="29">
        <v>1</v>
      </c>
    </row>
    <row r="380" spans="1:42" x14ac:dyDescent="0.2">
      <c r="A380" s="23" t="s">
        <v>180</v>
      </c>
      <c r="B380" s="23" t="s">
        <v>711</v>
      </c>
      <c r="C380" s="23" t="s">
        <v>746</v>
      </c>
      <c r="D380" s="23" t="s">
        <v>1242</v>
      </c>
      <c r="E380" s="23" t="s">
        <v>1151</v>
      </c>
      <c r="F380" s="24">
        <v>1</v>
      </c>
      <c r="G380" s="24">
        <v>0</v>
      </c>
      <c r="H380" s="24">
        <f>ROUND(F380*AD380,2)</f>
        <v>0</v>
      </c>
      <c r="I380" s="24">
        <f>J380-H380</f>
        <v>0</v>
      </c>
      <c r="J380" s="24">
        <f>ROUND(F380*G380,2)</f>
        <v>0</v>
      </c>
      <c r="K380" s="24">
        <v>2.7999999999999998E-4</v>
      </c>
      <c r="L380" s="24">
        <f>F380*K380</f>
        <v>2.7999999999999998E-4</v>
      </c>
      <c r="M380" s="25" t="s">
        <v>7</v>
      </c>
      <c r="N380" s="24">
        <f>IF(M380="5",I380,0)</f>
        <v>0</v>
      </c>
      <c r="Y380" s="24">
        <f>IF(AC380=0,J380,0)</f>
        <v>0</v>
      </c>
      <c r="Z380" s="24">
        <f>IF(AC380=15,J380,0)</f>
        <v>0</v>
      </c>
      <c r="AA380" s="24">
        <f>IF(AC380=21,J380,0)</f>
        <v>0</v>
      </c>
      <c r="AC380" s="26">
        <v>21</v>
      </c>
      <c r="AD380" s="26">
        <f>G380*1</f>
        <v>0</v>
      </c>
      <c r="AE380" s="26">
        <f>G380*(1-1)</f>
        <v>0</v>
      </c>
      <c r="AL380" s="26">
        <f>F380*AD380</f>
        <v>0</v>
      </c>
      <c r="AM380" s="26">
        <f>F380*AE380</f>
        <v>0</v>
      </c>
      <c r="AN380" s="27" t="s">
        <v>1189</v>
      </c>
      <c r="AO380" s="27" t="s">
        <v>1203</v>
      </c>
      <c r="AP380" s="15" t="s">
        <v>1209</v>
      </c>
    </row>
    <row r="381" spans="1:42" x14ac:dyDescent="0.2">
      <c r="D381" s="28" t="s">
        <v>831</v>
      </c>
      <c r="F381" s="29">
        <v>1</v>
      </c>
    </row>
    <row r="382" spans="1:42" x14ac:dyDescent="0.2">
      <c r="A382" s="23" t="s">
        <v>181</v>
      </c>
      <c r="B382" s="23" t="s">
        <v>711</v>
      </c>
      <c r="C382" s="23" t="s">
        <v>747</v>
      </c>
      <c r="D382" s="23" t="s">
        <v>1243</v>
      </c>
      <c r="E382" s="23" t="s">
        <v>1151</v>
      </c>
      <c r="F382" s="24">
        <v>1</v>
      </c>
      <c r="G382" s="24">
        <v>0</v>
      </c>
      <c r="H382" s="24">
        <f>ROUND(F382*AD382,2)</f>
        <v>0</v>
      </c>
      <c r="I382" s="24">
        <f>J382-H382</f>
        <v>0</v>
      </c>
      <c r="J382" s="24">
        <f>ROUND(F382*G382,2)</f>
        <v>0</v>
      </c>
      <c r="K382" s="24">
        <v>1.1000000000000001E-3</v>
      </c>
      <c r="L382" s="24">
        <f>F382*K382</f>
        <v>1.1000000000000001E-3</v>
      </c>
      <c r="M382" s="25" t="s">
        <v>7</v>
      </c>
      <c r="N382" s="24">
        <f>IF(M382="5",I382,0)</f>
        <v>0</v>
      </c>
      <c r="Y382" s="24">
        <f>IF(AC382=0,J382,0)</f>
        <v>0</v>
      </c>
      <c r="Z382" s="24">
        <f>IF(AC382=15,J382,0)</f>
        <v>0</v>
      </c>
      <c r="AA382" s="24">
        <f>IF(AC382=21,J382,0)</f>
        <v>0</v>
      </c>
      <c r="AC382" s="26">
        <v>21</v>
      </c>
      <c r="AD382" s="26">
        <f>G382*1</f>
        <v>0</v>
      </c>
      <c r="AE382" s="26">
        <f>G382*(1-1)</f>
        <v>0</v>
      </c>
      <c r="AL382" s="26">
        <f>F382*AD382</f>
        <v>0</v>
      </c>
      <c r="AM382" s="26">
        <f>F382*AE382</f>
        <v>0</v>
      </c>
      <c r="AN382" s="27" t="s">
        <v>1189</v>
      </c>
      <c r="AO382" s="27" t="s">
        <v>1203</v>
      </c>
      <c r="AP382" s="15" t="s">
        <v>1209</v>
      </c>
    </row>
    <row r="383" spans="1:42" x14ac:dyDescent="0.2">
      <c r="D383" s="28" t="s">
        <v>831</v>
      </c>
      <c r="F383" s="29">
        <v>1</v>
      </c>
    </row>
    <row r="384" spans="1:42" x14ac:dyDescent="0.2">
      <c r="A384" s="23" t="s">
        <v>182</v>
      </c>
      <c r="B384" s="23" t="s">
        <v>711</v>
      </c>
      <c r="C384" s="23" t="s">
        <v>748</v>
      </c>
      <c r="D384" s="23" t="s">
        <v>837</v>
      </c>
      <c r="E384" s="23" t="s">
        <v>1151</v>
      </c>
      <c r="F384" s="24">
        <v>1</v>
      </c>
      <c r="G384" s="24">
        <v>0</v>
      </c>
      <c r="H384" s="24">
        <f>ROUND(F384*AD384,2)</f>
        <v>0</v>
      </c>
      <c r="I384" s="24">
        <f>J384-H384</f>
        <v>0</v>
      </c>
      <c r="J384" s="24">
        <f>ROUND(F384*G384,2)</f>
        <v>0</v>
      </c>
      <c r="K384" s="24">
        <v>1.2999999999999999E-4</v>
      </c>
      <c r="L384" s="24">
        <f>F384*K384</f>
        <v>1.2999999999999999E-4</v>
      </c>
      <c r="M384" s="25" t="s">
        <v>7</v>
      </c>
      <c r="N384" s="24">
        <f>IF(M384="5",I384,0)</f>
        <v>0</v>
      </c>
      <c r="Y384" s="24">
        <f>IF(AC384=0,J384,0)</f>
        <v>0</v>
      </c>
      <c r="Z384" s="24">
        <f>IF(AC384=15,J384,0)</f>
        <v>0</v>
      </c>
      <c r="AA384" s="24">
        <f>IF(AC384=21,J384,0)</f>
        <v>0</v>
      </c>
      <c r="AC384" s="26">
        <v>21</v>
      </c>
      <c r="AD384" s="26">
        <f>G384*0.234411764705882</f>
        <v>0</v>
      </c>
      <c r="AE384" s="26">
        <f>G384*(1-0.234411764705882)</f>
        <v>0</v>
      </c>
      <c r="AL384" s="26">
        <f>F384*AD384</f>
        <v>0</v>
      </c>
      <c r="AM384" s="26">
        <f>F384*AE384</f>
        <v>0</v>
      </c>
      <c r="AN384" s="27" t="s">
        <v>1189</v>
      </c>
      <c r="AO384" s="27" t="s">
        <v>1203</v>
      </c>
      <c r="AP384" s="15" t="s">
        <v>1209</v>
      </c>
    </row>
    <row r="385" spans="1:42" x14ac:dyDescent="0.2">
      <c r="D385" s="28" t="s">
        <v>831</v>
      </c>
      <c r="F385" s="29">
        <v>1</v>
      </c>
    </row>
    <row r="386" spans="1:42" x14ac:dyDescent="0.2">
      <c r="A386" s="23" t="s">
        <v>183</v>
      </c>
      <c r="B386" s="23" t="s">
        <v>711</v>
      </c>
      <c r="C386" s="23" t="s">
        <v>749</v>
      </c>
      <c r="D386" s="23" t="s">
        <v>1245</v>
      </c>
      <c r="E386" s="23" t="s">
        <v>1151</v>
      </c>
      <c r="F386" s="24">
        <v>1</v>
      </c>
      <c r="G386" s="24">
        <v>0</v>
      </c>
      <c r="H386" s="24">
        <f>ROUND(F386*AD386,2)</f>
        <v>0</v>
      </c>
      <c r="I386" s="24">
        <f>J386-H386</f>
        <v>0</v>
      </c>
      <c r="J386" s="24">
        <f>ROUND(F386*G386,2)</f>
        <v>0</v>
      </c>
      <c r="K386" s="24">
        <v>6.9999999999999999E-4</v>
      </c>
      <c r="L386" s="24">
        <f>F386*K386</f>
        <v>6.9999999999999999E-4</v>
      </c>
      <c r="M386" s="25" t="s">
        <v>7</v>
      </c>
      <c r="N386" s="24">
        <f>IF(M386="5",I386,0)</f>
        <v>0</v>
      </c>
      <c r="Y386" s="24">
        <f>IF(AC386=0,J386,0)</f>
        <v>0</v>
      </c>
      <c r="Z386" s="24">
        <f>IF(AC386=15,J386,0)</f>
        <v>0</v>
      </c>
      <c r="AA386" s="24">
        <f>IF(AC386=21,J386,0)</f>
        <v>0</v>
      </c>
      <c r="AC386" s="26">
        <v>21</v>
      </c>
      <c r="AD386" s="26">
        <f>G386*1</f>
        <v>0</v>
      </c>
      <c r="AE386" s="26">
        <f>G386*(1-1)</f>
        <v>0</v>
      </c>
      <c r="AL386" s="26">
        <f>F386*AD386</f>
        <v>0</v>
      </c>
      <c r="AM386" s="26">
        <f>F386*AE386</f>
        <v>0</v>
      </c>
      <c r="AN386" s="27" t="s">
        <v>1189</v>
      </c>
      <c r="AO386" s="27" t="s">
        <v>1203</v>
      </c>
      <c r="AP386" s="15" t="s">
        <v>1209</v>
      </c>
    </row>
    <row r="387" spans="1:42" x14ac:dyDescent="0.2">
      <c r="D387" s="28" t="s">
        <v>831</v>
      </c>
      <c r="F387" s="29">
        <v>1</v>
      </c>
    </row>
    <row r="388" spans="1:42" x14ac:dyDescent="0.2">
      <c r="A388" s="23" t="s">
        <v>184</v>
      </c>
      <c r="B388" s="23" t="s">
        <v>711</v>
      </c>
      <c r="C388" s="23" t="s">
        <v>750</v>
      </c>
      <c r="D388" s="23" t="s">
        <v>838</v>
      </c>
      <c r="E388" s="23" t="s">
        <v>1149</v>
      </c>
      <c r="F388" s="24">
        <v>0.06</v>
      </c>
      <c r="G388" s="24">
        <v>0</v>
      </c>
      <c r="H388" s="24">
        <f>ROUND(F388*AD388,2)</f>
        <v>0</v>
      </c>
      <c r="I388" s="24">
        <f>J388-H388</f>
        <v>0</v>
      </c>
      <c r="J388" s="24">
        <f>ROUND(F388*G388,2)</f>
        <v>0</v>
      </c>
      <c r="K388" s="24">
        <v>0</v>
      </c>
      <c r="L388" s="24">
        <f>F388*K388</f>
        <v>0</v>
      </c>
      <c r="M388" s="25" t="s">
        <v>11</v>
      </c>
      <c r="N388" s="24">
        <f>IF(M388="5",I388,0)</f>
        <v>0</v>
      </c>
      <c r="Y388" s="24">
        <f>IF(AC388=0,J388,0)</f>
        <v>0</v>
      </c>
      <c r="Z388" s="24">
        <f>IF(AC388=15,J388,0)</f>
        <v>0</v>
      </c>
      <c r="AA388" s="24">
        <f>IF(AC388=21,J388,0)</f>
        <v>0</v>
      </c>
      <c r="AC388" s="26">
        <v>21</v>
      </c>
      <c r="AD388" s="26">
        <f>G388*0</f>
        <v>0</v>
      </c>
      <c r="AE388" s="26">
        <f>G388*(1-0)</f>
        <v>0</v>
      </c>
      <c r="AL388" s="26">
        <f>F388*AD388</f>
        <v>0</v>
      </c>
      <c r="AM388" s="26">
        <f>F388*AE388</f>
        <v>0</v>
      </c>
      <c r="AN388" s="27" t="s">
        <v>1189</v>
      </c>
      <c r="AO388" s="27" t="s">
        <v>1203</v>
      </c>
      <c r="AP388" s="15" t="s">
        <v>1209</v>
      </c>
    </row>
    <row r="389" spans="1:42" x14ac:dyDescent="0.2">
      <c r="D389" s="28" t="s">
        <v>953</v>
      </c>
      <c r="F389" s="29">
        <v>0.06</v>
      </c>
    </row>
    <row r="390" spans="1:42" x14ac:dyDescent="0.2">
      <c r="A390" s="20"/>
      <c r="B390" s="21" t="s">
        <v>711</v>
      </c>
      <c r="C390" s="21" t="s">
        <v>704</v>
      </c>
      <c r="D390" s="57" t="s">
        <v>841</v>
      </c>
      <c r="E390" s="58"/>
      <c r="F390" s="58"/>
      <c r="G390" s="58"/>
      <c r="H390" s="22">
        <f>SUM(H391:H398)</f>
        <v>0</v>
      </c>
      <c r="I390" s="22">
        <f>SUM(I391:I398)</f>
        <v>0</v>
      </c>
      <c r="J390" s="22">
        <f>H390+I390</f>
        <v>0</v>
      </c>
      <c r="K390" s="15"/>
      <c r="L390" s="22">
        <f>SUM(L391:L398)</f>
        <v>7.5087000000000001E-2</v>
      </c>
      <c r="O390" s="22">
        <f>IF(P390="PR",J390,SUM(N391:N398))</f>
        <v>0</v>
      </c>
      <c r="P390" s="15" t="s">
        <v>1174</v>
      </c>
      <c r="Q390" s="22">
        <f>IF(P390="HS",H390,0)</f>
        <v>0</v>
      </c>
      <c r="R390" s="22">
        <f>IF(P390="HS",I390-O390,0)</f>
        <v>0</v>
      </c>
      <c r="S390" s="22">
        <f>IF(P390="PS",H390,0)</f>
        <v>0</v>
      </c>
      <c r="T390" s="22">
        <f>IF(P390="PS",I390-O390,0)</f>
        <v>0</v>
      </c>
      <c r="U390" s="22">
        <f>IF(P390="MP",H390,0)</f>
        <v>0</v>
      </c>
      <c r="V390" s="22">
        <f>IF(P390="MP",I390-O390,0)</f>
        <v>0</v>
      </c>
      <c r="W390" s="22">
        <f>IF(P390="OM",H390,0)</f>
        <v>0</v>
      </c>
      <c r="X390" s="15" t="s">
        <v>711</v>
      </c>
      <c r="AH390" s="22">
        <f>SUM(Y391:Y398)</f>
        <v>0</v>
      </c>
      <c r="AI390" s="22">
        <f>SUM(Z391:Z398)</f>
        <v>0</v>
      </c>
      <c r="AJ390" s="22">
        <f>SUM(AA391:AA398)</f>
        <v>0</v>
      </c>
    </row>
    <row r="391" spans="1:42" x14ac:dyDescent="0.2">
      <c r="A391" s="23" t="s">
        <v>185</v>
      </c>
      <c r="B391" s="23" t="s">
        <v>711</v>
      </c>
      <c r="C391" s="23" t="s">
        <v>751</v>
      </c>
      <c r="D391" s="23" t="s">
        <v>1229</v>
      </c>
      <c r="E391" s="23" t="s">
        <v>1146</v>
      </c>
      <c r="F391" s="24">
        <v>3.55</v>
      </c>
      <c r="G391" s="24">
        <v>0</v>
      </c>
      <c r="H391" s="24">
        <f>ROUND(F391*AD391,2)</f>
        <v>0</v>
      </c>
      <c r="I391" s="24">
        <f>J391-H391</f>
        <v>0</v>
      </c>
      <c r="J391" s="24">
        <f>ROUND(F391*G391,2)</f>
        <v>0</v>
      </c>
      <c r="K391" s="24">
        <v>3.5400000000000002E-3</v>
      </c>
      <c r="L391" s="24">
        <f>F391*K391</f>
        <v>1.2567E-2</v>
      </c>
      <c r="M391" s="25" t="s">
        <v>7</v>
      </c>
      <c r="N391" s="24">
        <f>IF(M391="5",I391,0)</f>
        <v>0</v>
      </c>
      <c r="Y391" s="24">
        <f>IF(AC391=0,J391,0)</f>
        <v>0</v>
      </c>
      <c r="Z391" s="24">
        <f>IF(AC391=15,J391,0)</f>
        <v>0</v>
      </c>
      <c r="AA391" s="24">
        <f>IF(AC391=21,J391,0)</f>
        <v>0</v>
      </c>
      <c r="AC391" s="26">
        <v>21</v>
      </c>
      <c r="AD391" s="26">
        <f>G391*0.372054263565891</f>
        <v>0</v>
      </c>
      <c r="AE391" s="26">
        <f>G391*(1-0.372054263565891)</f>
        <v>0</v>
      </c>
      <c r="AL391" s="26">
        <f>F391*AD391</f>
        <v>0</v>
      </c>
      <c r="AM391" s="26">
        <f>F391*AE391</f>
        <v>0</v>
      </c>
      <c r="AN391" s="27" t="s">
        <v>1190</v>
      </c>
      <c r="AO391" s="27" t="s">
        <v>1204</v>
      </c>
      <c r="AP391" s="15" t="s">
        <v>1209</v>
      </c>
    </row>
    <row r="392" spans="1:42" x14ac:dyDescent="0.2">
      <c r="D392" s="28" t="s">
        <v>954</v>
      </c>
      <c r="F392" s="29">
        <v>1.2</v>
      </c>
    </row>
    <row r="393" spans="1:42" x14ac:dyDescent="0.2">
      <c r="D393" s="28" t="s">
        <v>955</v>
      </c>
      <c r="F393" s="29">
        <v>2.35</v>
      </c>
    </row>
    <row r="394" spans="1:42" x14ac:dyDescent="0.2">
      <c r="A394" s="23" t="s">
        <v>186</v>
      </c>
      <c r="B394" s="23" t="s">
        <v>711</v>
      </c>
      <c r="C394" s="23" t="s">
        <v>752</v>
      </c>
      <c r="D394" s="23" t="s">
        <v>843</v>
      </c>
      <c r="E394" s="23" t="s">
        <v>1146</v>
      </c>
      <c r="F394" s="24">
        <v>3.55</v>
      </c>
      <c r="G394" s="24">
        <v>0</v>
      </c>
      <c r="H394" s="24">
        <f>ROUND(F394*AD394,2)</f>
        <v>0</v>
      </c>
      <c r="I394" s="24">
        <f>J394-H394</f>
        <v>0</v>
      </c>
      <c r="J394" s="24">
        <f>ROUND(F394*G394,2)</f>
        <v>0</v>
      </c>
      <c r="K394" s="24">
        <v>8.0000000000000004E-4</v>
      </c>
      <c r="L394" s="24">
        <f>F394*K394</f>
        <v>2.8400000000000001E-3</v>
      </c>
      <c r="M394" s="25" t="s">
        <v>7</v>
      </c>
      <c r="N394" s="24">
        <f>IF(M394="5",I394,0)</f>
        <v>0</v>
      </c>
      <c r="Y394" s="24">
        <f>IF(AC394=0,J394,0)</f>
        <v>0</v>
      </c>
      <c r="Z394" s="24">
        <f>IF(AC394=15,J394,0)</f>
        <v>0</v>
      </c>
      <c r="AA394" s="24">
        <f>IF(AC394=21,J394,0)</f>
        <v>0</v>
      </c>
      <c r="AC394" s="26">
        <v>21</v>
      </c>
      <c r="AD394" s="26">
        <f>G394*1</f>
        <v>0</v>
      </c>
      <c r="AE394" s="26">
        <f>G394*(1-1)</f>
        <v>0</v>
      </c>
      <c r="AL394" s="26">
        <f>F394*AD394</f>
        <v>0</v>
      </c>
      <c r="AM394" s="26">
        <f>F394*AE394</f>
        <v>0</v>
      </c>
      <c r="AN394" s="27" t="s">
        <v>1190</v>
      </c>
      <c r="AO394" s="27" t="s">
        <v>1204</v>
      </c>
      <c r="AP394" s="15" t="s">
        <v>1209</v>
      </c>
    </row>
    <row r="395" spans="1:42" x14ac:dyDescent="0.2">
      <c r="D395" s="28" t="s">
        <v>945</v>
      </c>
      <c r="F395" s="29">
        <v>3.55</v>
      </c>
    </row>
    <row r="396" spans="1:42" x14ac:dyDescent="0.2">
      <c r="A396" s="31" t="s">
        <v>187</v>
      </c>
      <c r="B396" s="31" t="s">
        <v>711</v>
      </c>
      <c r="C396" s="31" t="s">
        <v>753</v>
      </c>
      <c r="D396" s="31" t="s">
        <v>1230</v>
      </c>
      <c r="E396" s="31" t="s">
        <v>1146</v>
      </c>
      <c r="F396" s="32">
        <v>3.73</v>
      </c>
      <c r="G396" s="32">
        <v>0</v>
      </c>
      <c r="H396" s="32">
        <f>ROUND(F396*AD396,2)</f>
        <v>0</v>
      </c>
      <c r="I396" s="32">
        <f>J396-H396</f>
        <v>0</v>
      </c>
      <c r="J396" s="32">
        <f>ROUND(F396*G396,2)</f>
        <v>0</v>
      </c>
      <c r="K396" s="32">
        <v>1.6E-2</v>
      </c>
      <c r="L396" s="32">
        <f>F396*K396</f>
        <v>5.9680000000000004E-2</v>
      </c>
      <c r="M396" s="33" t="s">
        <v>1170</v>
      </c>
      <c r="N396" s="32">
        <f>IF(M396="5",I396,0)</f>
        <v>0</v>
      </c>
      <c r="Y396" s="32">
        <f>IF(AC396=0,J396,0)</f>
        <v>0</v>
      </c>
      <c r="Z396" s="32">
        <f>IF(AC396=15,J396,0)</f>
        <v>0</v>
      </c>
      <c r="AA396" s="32">
        <f>IF(AC396=21,J396,0)</f>
        <v>0</v>
      </c>
      <c r="AC396" s="26">
        <v>21</v>
      </c>
      <c r="AD396" s="26">
        <f>G396*1</f>
        <v>0</v>
      </c>
      <c r="AE396" s="26">
        <f>G396*(1-1)</f>
        <v>0</v>
      </c>
      <c r="AL396" s="26">
        <f>F396*AD396</f>
        <v>0</v>
      </c>
      <c r="AM396" s="26">
        <f>F396*AE396</f>
        <v>0</v>
      </c>
      <c r="AN396" s="27" t="s">
        <v>1190</v>
      </c>
      <c r="AO396" s="27" t="s">
        <v>1204</v>
      </c>
      <c r="AP396" s="15" t="s">
        <v>1209</v>
      </c>
    </row>
    <row r="397" spans="1:42" x14ac:dyDescent="0.2">
      <c r="D397" s="28" t="s">
        <v>956</v>
      </c>
      <c r="F397" s="29">
        <v>3.73</v>
      </c>
    </row>
    <row r="398" spans="1:42" x14ac:dyDescent="0.2">
      <c r="A398" s="23" t="s">
        <v>188</v>
      </c>
      <c r="B398" s="23" t="s">
        <v>711</v>
      </c>
      <c r="C398" s="23" t="s">
        <v>754</v>
      </c>
      <c r="D398" s="23" t="s">
        <v>845</v>
      </c>
      <c r="E398" s="23" t="s">
        <v>1149</v>
      </c>
      <c r="F398" s="24">
        <v>0.08</v>
      </c>
      <c r="G398" s="24">
        <v>0</v>
      </c>
      <c r="H398" s="24">
        <f>ROUND(F398*AD398,2)</f>
        <v>0</v>
      </c>
      <c r="I398" s="24">
        <f>J398-H398</f>
        <v>0</v>
      </c>
      <c r="J398" s="24">
        <f>ROUND(F398*G398,2)</f>
        <v>0</v>
      </c>
      <c r="K398" s="24">
        <v>0</v>
      </c>
      <c r="L398" s="24">
        <f>F398*K398</f>
        <v>0</v>
      </c>
      <c r="M398" s="25" t="s">
        <v>11</v>
      </c>
      <c r="N398" s="24">
        <f>IF(M398="5",I398,0)</f>
        <v>0</v>
      </c>
      <c r="Y398" s="24">
        <f>IF(AC398=0,J398,0)</f>
        <v>0</v>
      </c>
      <c r="Z398" s="24">
        <f>IF(AC398=15,J398,0)</f>
        <v>0</v>
      </c>
      <c r="AA398" s="24">
        <f>IF(AC398=21,J398,0)</f>
        <v>0</v>
      </c>
      <c r="AC398" s="26">
        <v>21</v>
      </c>
      <c r="AD398" s="26">
        <f>G398*0</f>
        <v>0</v>
      </c>
      <c r="AE398" s="26">
        <f>G398*(1-0)</f>
        <v>0</v>
      </c>
      <c r="AL398" s="26">
        <f>F398*AD398</f>
        <v>0</v>
      </c>
      <c r="AM398" s="26">
        <f>F398*AE398</f>
        <v>0</v>
      </c>
      <c r="AN398" s="27" t="s">
        <v>1190</v>
      </c>
      <c r="AO398" s="27" t="s">
        <v>1204</v>
      </c>
      <c r="AP398" s="15" t="s">
        <v>1209</v>
      </c>
    </row>
    <row r="399" spans="1:42" x14ac:dyDescent="0.2">
      <c r="D399" s="28" t="s">
        <v>957</v>
      </c>
      <c r="F399" s="29">
        <v>0.08</v>
      </c>
    </row>
    <row r="400" spans="1:42" x14ac:dyDescent="0.2">
      <c r="A400" s="20"/>
      <c r="B400" s="21" t="s">
        <v>711</v>
      </c>
      <c r="C400" s="21" t="s">
        <v>705</v>
      </c>
      <c r="D400" s="57" t="s">
        <v>847</v>
      </c>
      <c r="E400" s="58"/>
      <c r="F400" s="58"/>
      <c r="G400" s="58"/>
      <c r="H400" s="22">
        <f>SUM(H401:H424)</f>
        <v>0</v>
      </c>
      <c r="I400" s="22">
        <f>SUM(I401:I424)</f>
        <v>0</v>
      </c>
      <c r="J400" s="22">
        <f>H400+I400</f>
        <v>0</v>
      </c>
      <c r="K400" s="15"/>
      <c r="L400" s="22">
        <f>SUM(L401:L424)</f>
        <v>0.46961640000000004</v>
      </c>
      <c r="O400" s="22">
        <f>IF(P400="PR",J400,SUM(N401:N424))</f>
        <v>0</v>
      </c>
      <c r="P400" s="15" t="s">
        <v>1174</v>
      </c>
      <c r="Q400" s="22">
        <f>IF(P400="HS",H400,0)</f>
        <v>0</v>
      </c>
      <c r="R400" s="22">
        <f>IF(P400="HS",I400-O400,0)</f>
        <v>0</v>
      </c>
      <c r="S400" s="22">
        <f>IF(P400="PS",H400,0)</f>
        <v>0</v>
      </c>
      <c r="T400" s="22">
        <f>IF(P400="PS",I400-O400,0)</f>
        <v>0</v>
      </c>
      <c r="U400" s="22">
        <f>IF(P400="MP",H400,0)</f>
        <v>0</v>
      </c>
      <c r="V400" s="22">
        <f>IF(P400="MP",I400-O400,0)</f>
        <v>0</v>
      </c>
      <c r="W400" s="22">
        <f>IF(P400="OM",H400,0)</f>
        <v>0</v>
      </c>
      <c r="X400" s="15" t="s">
        <v>711</v>
      </c>
      <c r="AH400" s="22">
        <f>SUM(Y401:Y424)</f>
        <v>0</v>
      </c>
      <c r="AI400" s="22">
        <f>SUM(Z401:Z424)</f>
        <v>0</v>
      </c>
      <c r="AJ400" s="22">
        <f>SUM(AA401:AA424)</f>
        <v>0</v>
      </c>
    </row>
    <row r="401" spans="1:42" x14ac:dyDescent="0.2">
      <c r="A401" s="23" t="s">
        <v>189</v>
      </c>
      <c r="B401" s="23" t="s">
        <v>711</v>
      </c>
      <c r="C401" s="23" t="s">
        <v>755</v>
      </c>
      <c r="D401" s="23" t="s">
        <v>848</v>
      </c>
      <c r="E401" s="23" t="s">
        <v>1146</v>
      </c>
      <c r="F401" s="24">
        <v>22.17</v>
      </c>
      <c r="G401" s="24">
        <v>0</v>
      </c>
      <c r="H401" s="24">
        <f>ROUND(F401*AD401,2)</f>
        <v>0</v>
      </c>
      <c r="I401" s="24">
        <f>J401-H401</f>
        <v>0</v>
      </c>
      <c r="J401" s="24">
        <f>ROUND(F401*G401,2)</f>
        <v>0</v>
      </c>
      <c r="K401" s="24">
        <v>0</v>
      </c>
      <c r="L401" s="24">
        <f>F401*K401</f>
        <v>0</v>
      </c>
      <c r="M401" s="25" t="s">
        <v>7</v>
      </c>
      <c r="N401" s="24">
        <f>IF(M401="5",I401,0)</f>
        <v>0</v>
      </c>
      <c r="Y401" s="24">
        <f>IF(AC401=0,J401,0)</f>
        <v>0</v>
      </c>
      <c r="Z401" s="24">
        <f>IF(AC401=15,J401,0)</f>
        <v>0</v>
      </c>
      <c r="AA401" s="24">
        <f>IF(AC401=21,J401,0)</f>
        <v>0</v>
      </c>
      <c r="AC401" s="26">
        <v>21</v>
      </c>
      <c r="AD401" s="26">
        <f>G401*0.334494773519164</f>
        <v>0</v>
      </c>
      <c r="AE401" s="26">
        <f>G401*(1-0.334494773519164)</f>
        <v>0</v>
      </c>
      <c r="AL401" s="26">
        <f>F401*AD401</f>
        <v>0</v>
      </c>
      <c r="AM401" s="26">
        <f>F401*AE401</f>
        <v>0</v>
      </c>
      <c r="AN401" s="27" t="s">
        <v>1191</v>
      </c>
      <c r="AO401" s="27" t="s">
        <v>1205</v>
      </c>
      <c r="AP401" s="15" t="s">
        <v>1209</v>
      </c>
    </row>
    <row r="402" spans="1:42" x14ac:dyDescent="0.2">
      <c r="D402" s="28" t="s">
        <v>958</v>
      </c>
      <c r="F402" s="29">
        <v>4.29</v>
      </c>
    </row>
    <row r="403" spans="1:42" x14ac:dyDescent="0.2">
      <c r="D403" s="28" t="s">
        <v>959</v>
      </c>
      <c r="F403" s="29">
        <v>3.87</v>
      </c>
    </row>
    <row r="404" spans="1:42" x14ac:dyDescent="0.2">
      <c r="D404" s="28" t="s">
        <v>960</v>
      </c>
      <c r="F404" s="29">
        <v>15.41</v>
      </c>
    </row>
    <row r="405" spans="1:42" x14ac:dyDescent="0.2">
      <c r="D405" s="28" t="s">
        <v>961</v>
      </c>
      <c r="F405" s="29">
        <v>-1.4</v>
      </c>
    </row>
    <row r="406" spans="1:42" x14ac:dyDescent="0.2">
      <c r="A406" s="23" t="s">
        <v>190</v>
      </c>
      <c r="B406" s="23" t="s">
        <v>711</v>
      </c>
      <c r="C406" s="23" t="s">
        <v>756</v>
      </c>
      <c r="D406" s="23" t="s">
        <v>1252</v>
      </c>
      <c r="E406" s="23" t="s">
        <v>1146</v>
      </c>
      <c r="F406" s="24">
        <v>22.17</v>
      </c>
      <c r="G406" s="24">
        <v>0</v>
      </c>
      <c r="H406" s="24">
        <f>ROUND(F406*AD406,2)</f>
        <v>0</v>
      </c>
      <c r="I406" s="24">
        <f>J406-H406</f>
        <v>0</v>
      </c>
      <c r="J406" s="24">
        <f>ROUND(F406*G406,2)</f>
        <v>0</v>
      </c>
      <c r="K406" s="24">
        <v>1.1E-4</v>
      </c>
      <c r="L406" s="24">
        <f>F406*K406</f>
        <v>2.4387000000000002E-3</v>
      </c>
      <c r="M406" s="25" t="s">
        <v>7</v>
      </c>
      <c r="N406" s="24">
        <f>IF(M406="5",I406,0)</f>
        <v>0</v>
      </c>
      <c r="Y406" s="24">
        <f>IF(AC406=0,J406,0)</f>
        <v>0</v>
      </c>
      <c r="Z406" s="24">
        <f>IF(AC406=15,J406,0)</f>
        <v>0</v>
      </c>
      <c r="AA406" s="24">
        <f>IF(AC406=21,J406,0)</f>
        <v>0</v>
      </c>
      <c r="AC406" s="26">
        <v>21</v>
      </c>
      <c r="AD406" s="26">
        <f>G406*0.75</f>
        <v>0</v>
      </c>
      <c r="AE406" s="26">
        <f>G406*(1-0.75)</f>
        <v>0</v>
      </c>
      <c r="AL406" s="26">
        <f>F406*AD406</f>
        <v>0</v>
      </c>
      <c r="AM406" s="26">
        <f>F406*AE406</f>
        <v>0</v>
      </c>
      <c r="AN406" s="27" t="s">
        <v>1191</v>
      </c>
      <c r="AO406" s="27" t="s">
        <v>1205</v>
      </c>
      <c r="AP406" s="15" t="s">
        <v>1209</v>
      </c>
    </row>
    <row r="407" spans="1:42" x14ac:dyDescent="0.2">
      <c r="D407" s="28" t="s">
        <v>962</v>
      </c>
      <c r="F407" s="29">
        <v>22.17</v>
      </c>
    </row>
    <row r="408" spans="1:42" x14ac:dyDescent="0.2">
      <c r="A408" s="23" t="s">
        <v>191</v>
      </c>
      <c r="B408" s="23" t="s">
        <v>711</v>
      </c>
      <c r="C408" s="23" t="s">
        <v>757</v>
      </c>
      <c r="D408" s="23" t="s">
        <v>1247</v>
      </c>
      <c r="E408" s="23" t="s">
        <v>1146</v>
      </c>
      <c r="F408" s="24">
        <v>22.17</v>
      </c>
      <c r="G408" s="24">
        <v>0</v>
      </c>
      <c r="H408" s="24">
        <f>ROUND(F408*AD408,2)</f>
        <v>0</v>
      </c>
      <c r="I408" s="24">
        <f>J408-H408</f>
        <v>0</v>
      </c>
      <c r="J408" s="24">
        <f>ROUND(F408*G408,2)</f>
        <v>0</v>
      </c>
      <c r="K408" s="24">
        <v>3.5000000000000001E-3</v>
      </c>
      <c r="L408" s="24">
        <f>F408*K408</f>
        <v>7.7595000000000011E-2</v>
      </c>
      <c r="M408" s="25" t="s">
        <v>7</v>
      </c>
      <c r="N408" s="24">
        <f>IF(M408="5",I408,0)</f>
        <v>0</v>
      </c>
      <c r="Y408" s="24">
        <f>IF(AC408=0,J408,0)</f>
        <v>0</v>
      </c>
      <c r="Z408" s="24">
        <f>IF(AC408=15,J408,0)</f>
        <v>0</v>
      </c>
      <c r="AA408" s="24">
        <f>IF(AC408=21,J408,0)</f>
        <v>0</v>
      </c>
      <c r="AC408" s="26">
        <v>21</v>
      </c>
      <c r="AD408" s="26">
        <f>G408*0.315275310834813</f>
        <v>0</v>
      </c>
      <c r="AE408" s="26">
        <f>G408*(1-0.315275310834813)</f>
        <v>0</v>
      </c>
      <c r="AL408" s="26">
        <f>F408*AD408</f>
        <v>0</v>
      </c>
      <c r="AM408" s="26">
        <f>F408*AE408</f>
        <v>0</v>
      </c>
      <c r="AN408" s="27" t="s">
        <v>1191</v>
      </c>
      <c r="AO408" s="27" t="s">
        <v>1205</v>
      </c>
      <c r="AP408" s="15" t="s">
        <v>1209</v>
      </c>
    </row>
    <row r="409" spans="1:42" x14ac:dyDescent="0.2">
      <c r="D409" s="28" t="s">
        <v>962</v>
      </c>
      <c r="F409" s="29">
        <v>22.17</v>
      </c>
    </row>
    <row r="410" spans="1:42" x14ac:dyDescent="0.2">
      <c r="A410" s="31" t="s">
        <v>192</v>
      </c>
      <c r="B410" s="31" t="s">
        <v>711</v>
      </c>
      <c r="C410" s="31" t="s">
        <v>761</v>
      </c>
      <c r="D410" s="31" t="s">
        <v>1248</v>
      </c>
      <c r="E410" s="31" t="s">
        <v>1146</v>
      </c>
      <c r="F410" s="32">
        <v>23.28</v>
      </c>
      <c r="G410" s="32">
        <v>0</v>
      </c>
      <c r="H410" s="32">
        <f>ROUND(F410*AD410,2)</f>
        <v>0</v>
      </c>
      <c r="I410" s="32">
        <f>J410-H410</f>
        <v>0</v>
      </c>
      <c r="J410" s="32">
        <f>ROUND(F410*G410,2)</f>
        <v>0</v>
      </c>
      <c r="K410" s="32">
        <v>1.6E-2</v>
      </c>
      <c r="L410" s="32">
        <f>F410*K410</f>
        <v>0.37248000000000003</v>
      </c>
      <c r="M410" s="33" t="s">
        <v>1170</v>
      </c>
      <c r="N410" s="32">
        <f>IF(M410="5",I410,0)</f>
        <v>0</v>
      </c>
      <c r="Y410" s="32">
        <f>IF(AC410=0,J410,0)</f>
        <v>0</v>
      </c>
      <c r="Z410" s="32">
        <f>IF(AC410=15,J410,0)</f>
        <v>0</v>
      </c>
      <c r="AA410" s="32">
        <f>IF(AC410=21,J410,0)</f>
        <v>0</v>
      </c>
      <c r="AC410" s="26">
        <v>21</v>
      </c>
      <c r="AD410" s="26">
        <f>G410*1</f>
        <v>0</v>
      </c>
      <c r="AE410" s="26">
        <f>G410*(1-1)</f>
        <v>0</v>
      </c>
      <c r="AL410" s="26">
        <f>F410*AD410</f>
        <v>0</v>
      </c>
      <c r="AM410" s="26">
        <f>F410*AE410</f>
        <v>0</v>
      </c>
      <c r="AN410" s="27" t="s">
        <v>1191</v>
      </c>
      <c r="AO410" s="27" t="s">
        <v>1205</v>
      </c>
      <c r="AP410" s="15" t="s">
        <v>1209</v>
      </c>
    </row>
    <row r="411" spans="1:42" x14ac:dyDescent="0.2">
      <c r="D411" s="28" t="s">
        <v>963</v>
      </c>
      <c r="F411" s="29">
        <v>23.28</v>
      </c>
    </row>
    <row r="412" spans="1:42" x14ac:dyDescent="0.2">
      <c r="A412" s="23" t="s">
        <v>193</v>
      </c>
      <c r="B412" s="23" t="s">
        <v>711</v>
      </c>
      <c r="C412" s="23" t="s">
        <v>758</v>
      </c>
      <c r="D412" s="23" t="s">
        <v>854</v>
      </c>
      <c r="E412" s="23" t="s">
        <v>1146</v>
      </c>
      <c r="F412" s="24">
        <v>22.17</v>
      </c>
      <c r="G412" s="24">
        <v>0</v>
      </c>
      <c r="H412" s="24">
        <f>ROUND(F412*AD412,2)</f>
        <v>0</v>
      </c>
      <c r="I412" s="24">
        <f>J412-H412</f>
        <v>0</v>
      </c>
      <c r="J412" s="24">
        <f>ROUND(F412*G412,2)</f>
        <v>0</v>
      </c>
      <c r="K412" s="24">
        <v>1.1E-4</v>
      </c>
      <c r="L412" s="24">
        <f>F412*K412</f>
        <v>2.4387000000000002E-3</v>
      </c>
      <c r="M412" s="25" t="s">
        <v>7</v>
      </c>
      <c r="N412" s="24">
        <f>IF(M412="5",I412,0)</f>
        <v>0</v>
      </c>
      <c r="Y412" s="24">
        <f>IF(AC412=0,J412,0)</f>
        <v>0</v>
      </c>
      <c r="Z412" s="24">
        <f>IF(AC412=15,J412,0)</f>
        <v>0</v>
      </c>
      <c r="AA412" s="24">
        <f>IF(AC412=21,J412,0)</f>
        <v>0</v>
      </c>
      <c r="AC412" s="26">
        <v>21</v>
      </c>
      <c r="AD412" s="26">
        <f>G412*1</f>
        <v>0</v>
      </c>
      <c r="AE412" s="26">
        <f>G412*(1-1)</f>
        <v>0</v>
      </c>
      <c r="AL412" s="26">
        <f>F412*AD412</f>
        <v>0</v>
      </c>
      <c r="AM412" s="26">
        <f>F412*AE412</f>
        <v>0</v>
      </c>
      <c r="AN412" s="27" t="s">
        <v>1191</v>
      </c>
      <c r="AO412" s="27" t="s">
        <v>1205</v>
      </c>
      <c r="AP412" s="15" t="s">
        <v>1209</v>
      </c>
    </row>
    <row r="413" spans="1:42" x14ac:dyDescent="0.2">
      <c r="D413" s="28" t="s">
        <v>962</v>
      </c>
      <c r="F413" s="29">
        <v>22.17</v>
      </c>
    </row>
    <row r="414" spans="1:42" x14ac:dyDescent="0.2">
      <c r="A414" s="23" t="s">
        <v>194</v>
      </c>
      <c r="B414" s="23" t="s">
        <v>711</v>
      </c>
      <c r="C414" s="23" t="s">
        <v>759</v>
      </c>
      <c r="D414" s="23" t="s">
        <v>855</v>
      </c>
      <c r="E414" s="23" t="s">
        <v>1148</v>
      </c>
      <c r="F414" s="24">
        <v>46.55</v>
      </c>
      <c r="G414" s="24">
        <v>0</v>
      </c>
      <c r="H414" s="24">
        <f>ROUND(F414*AD414,2)</f>
        <v>0</v>
      </c>
      <c r="I414" s="24">
        <f>J414-H414</f>
        <v>0</v>
      </c>
      <c r="J414" s="24">
        <f>ROUND(F414*G414,2)</f>
        <v>0</v>
      </c>
      <c r="K414" s="24">
        <v>0</v>
      </c>
      <c r="L414" s="24">
        <f>F414*K414</f>
        <v>0</v>
      </c>
      <c r="M414" s="25" t="s">
        <v>7</v>
      </c>
      <c r="N414" s="24">
        <f>IF(M414="5",I414,0)</f>
        <v>0</v>
      </c>
      <c r="Y414" s="24">
        <f>IF(AC414=0,J414,0)</f>
        <v>0</v>
      </c>
      <c r="Z414" s="24">
        <f>IF(AC414=15,J414,0)</f>
        <v>0</v>
      </c>
      <c r="AA414" s="24">
        <f>IF(AC414=21,J414,0)</f>
        <v>0</v>
      </c>
      <c r="AC414" s="26">
        <v>21</v>
      </c>
      <c r="AD414" s="26">
        <f>G414*0</f>
        <v>0</v>
      </c>
      <c r="AE414" s="26">
        <f>G414*(1-0)</f>
        <v>0</v>
      </c>
      <c r="AL414" s="26">
        <f>F414*AD414</f>
        <v>0</v>
      </c>
      <c r="AM414" s="26">
        <f>F414*AE414</f>
        <v>0</v>
      </c>
      <c r="AN414" s="27" t="s">
        <v>1191</v>
      </c>
      <c r="AO414" s="27" t="s">
        <v>1205</v>
      </c>
      <c r="AP414" s="15" t="s">
        <v>1209</v>
      </c>
    </row>
    <row r="415" spans="1:42" x14ac:dyDescent="0.2">
      <c r="D415" s="28" t="s">
        <v>964</v>
      </c>
      <c r="F415" s="29">
        <v>29.7</v>
      </c>
    </row>
    <row r="416" spans="1:42" x14ac:dyDescent="0.2">
      <c r="D416" s="28" t="s">
        <v>965</v>
      </c>
      <c r="F416" s="29">
        <v>8.6</v>
      </c>
    </row>
    <row r="417" spans="1:42" x14ac:dyDescent="0.2">
      <c r="D417" s="28" t="s">
        <v>966</v>
      </c>
      <c r="F417" s="29">
        <v>8.25</v>
      </c>
    </row>
    <row r="418" spans="1:42" x14ac:dyDescent="0.2">
      <c r="A418" s="23" t="s">
        <v>195</v>
      </c>
      <c r="B418" s="23" t="s">
        <v>711</v>
      </c>
      <c r="C418" s="23" t="s">
        <v>760</v>
      </c>
      <c r="D418" s="23" t="s">
        <v>859</v>
      </c>
      <c r="E418" s="23" t="s">
        <v>1148</v>
      </c>
      <c r="F418" s="24">
        <v>9.0299999999999994</v>
      </c>
      <c r="G418" s="24">
        <v>0</v>
      </c>
      <c r="H418" s="24">
        <f>ROUND(F418*AD418,2)</f>
        <v>0</v>
      </c>
      <c r="I418" s="24">
        <f>J418-H418</f>
        <v>0</v>
      </c>
      <c r="J418" s="24">
        <f>ROUND(F418*G418,2)</f>
        <v>0</v>
      </c>
      <c r="K418" s="24">
        <v>2.9999999999999997E-4</v>
      </c>
      <c r="L418" s="24">
        <f>F418*K418</f>
        <v>2.7089999999999996E-3</v>
      </c>
      <c r="M418" s="25" t="s">
        <v>7</v>
      </c>
      <c r="N418" s="24">
        <f>IF(M418="5",I418,0)</f>
        <v>0</v>
      </c>
      <c r="Y418" s="24">
        <f>IF(AC418=0,J418,0)</f>
        <v>0</v>
      </c>
      <c r="Z418" s="24">
        <f>IF(AC418=15,J418,0)</f>
        <v>0</v>
      </c>
      <c r="AA418" s="24">
        <f>IF(AC418=21,J418,0)</f>
        <v>0</v>
      </c>
      <c r="AC418" s="26">
        <v>21</v>
      </c>
      <c r="AD418" s="26">
        <f>G418*1</f>
        <v>0</v>
      </c>
      <c r="AE418" s="26">
        <f>G418*(1-1)</f>
        <v>0</v>
      </c>
      <c r="AL418" s="26">
        <f>F418*AD418</f>
        <v>0</v>
      </c>
      <c r="AM418" s="26">
        <f>F418*AE418</f>
        <v>0</v>
      </c>
      <c r="AN418" s="27" t="s">
        <v>1191</v>
      </c>
      <c r="AO418" s="27" t="s">
        <v>1205</v>
      </c>
      <c r="AP418" s="15" t="s">
        <v>1209</v>
      </c>
    </row>
    <row r="419" spans="1:42" x14ac:dyDescent="0.2">
      <c r="D419" s="28" t="s">
        <v>967</v>
      </c>
      <c r="F419" s="29">
        <v>9.0299999999999994</v>
      </c>
    </row>
    <row r="420" spans="1:42" x14ac:dyDescent="0.2">
      <c r="A420" s="23" t="s">
        <v>196</v>
      </c>
      <c r="B420" s="23" t="s">
        <v>711</v>
      </c>
      <c r="C420" s="23" t="s">
        <v>762</v>
      </c>
      <c r="D420" s="23" t="s">
        <v>862</v>
      </c>
      <c r="E420" s="23" t="s">
        <v>1148</v>
      </c>
      <c r="F420" s="24">
        <v>31.19</v>
      </c>
      <c r="G420" s="24">
        <v>0</v>
      </c>
      <c r="H420" s="24">
        <f>ROUND(F420*AD420,2)</f>
        <v>0</v>
      </c>
      <c r="I420" s="24">
        <f>J420-H420</f>
        <v>0</v>
      </c>
      <c r="J420" s="24">
        <f>ROUND(F420*G420,2)</f>
        <v>0</v>
      </c>
      <c r="K420" s="24">
        <v>2.9999999999999997E-4</v>
      </c>
      <c r="L420" s="24">
        <f>F420*K420</f>
        <v>9.356999999999999E-3</v>
      </c>
      <c r="M420" s="25" t="s">
        <v>7</v>
      </c>
      <c r="N420" s="24">
        <f>IF(M420="5",I420,0)</f>
        <v>0</v>
      </c>
      <c r="Y420" s="24">
        <f>IF(AC420=0,J420,0)</f>
        <v>0</v>
      </c>
      <c r="Z420" s="24">
        <f>IF(AC420=15,J420,0)</f>
        <v>0</v>
      </c>
      <c r="AA420" s="24">
        <f>IF(AC420=21,J420,0)</f>
        <v>0</v>
      </c>
      <c r="AC420" s="26">
        <v>21</v>
      </c>
      <c r="AD420" s="26">
        <f>G420*1</f>
        <v>0</v>
      </c>
      <c r="AE420" s="26">
        <f>G420*(1-1)</f>
        <v>0</v>
      </c>
      <c r="AL420" s="26">
        <f>F420*AD420</f>
        <v>0</v>
      </c>
      <c r="AM420" s="26">
        <f>F420*AE420</f>
        <v>0</v>
      </c>
      <c r="AN420" s="27" t="s">
        <v>1191</v>
      </c>
      <c r="AO420" s="27" t="s">
        <v>1205</v>
      </c>
      <c r="AP420" s="15" t="s">
        <v>1209</v>
      </c>
    </row>
    <row r="421" spans="1:42" x14ac:dyDescent="0.2">
      <c r="D421" s="28" t="s">
        <v>968</v>
      </c>
      <c r="F421" s="29">
        <v>31.19</v>
      </c>
    </row>
    <row r="422" spans="1:42" x14ac:dyDescent="0.2">
      <c r="A422" s="23" t="s">
        <v>197</v>
      </c>
      <c r="B422" s="23" t="s">
        <v>711</v>
      </c>
      <c r="C422" s="23" t="s">
        <v>763</v>
      </c>
      <c r="D422" s="23" t="s">
        <v>864</v>
      </c>
      <c r="E422" s="23" t="s">
        <v>1148</v>
      </c>
      <c r="F422" s="24">
        <v>8.66</v>
      </c>
      <c r="G422" s="24">
        <v>0</v>
      </c>
      <c r="H422" s="24">
        <f>ROUND(F422*AD422,2)</f>
        <v>0</v>
      </c>
      <c r="I422" s="24">
        <f>J422-H422</f>
        <v>0</v>
      </c>
      <c r="J422" s="24">
        <f>ROUND(F422*G422,2)</f>
        <v>0</v>
      </c>
      <c r="K422" s="24">
        <v>2.9999999999999997E-4</v>
      </c>
      <c r="L422" s="24">
        <f>F422*K422</f>
        <v>2.5979999999999996E-3</v>
      </c>
      <c r="M422" s="25" t="s">
        <v>7</v>
      </c>
      <c r="N422" s="24">
        <f>IF(M422="5",I422,0)</f>
        <v>0</v>
      </c>
      <c r="Y422" s="24">
        <f>IF(AC422=0,J422,0)</f>
        <v>0</v>
      </c>
      <c r="Z422" s="24">
        <f>IF(AC422=15,J422,0)</f>
        <v>0</v>
      </c>
      <c r="AA422" s="24">
        <f>IF(AC422=21,J422,0)</f>
        <v>0</v>
      </c>
      <c r="AC422" s="26">
        <v>21</v>
      </c>
      <c r="AD422" s="26">
        <f>G422*1</f>
        <v>0</v>
      </c>
      <c r="AE422" s="26">
        <f>G422*(1-1)</f>
        <v>0</v>
      </c>
      <c r="AL422" s="26">
        <f>F422*AD422</f>
        <v>0</v>
      </c>
      <c r="AM422" s="26">
        <f>F422*AE422</f>
        <v>0</v>
      </c>
      <c r="AN422" s="27" t="s">
        <v>1191</v>
      </c>
      <c r="AO422" s="27" t="s">
        <v>1205</v>
      </c>
      <c r="AP422" s="15" t="s">
        <v>1209</v>
      </c>
    </row>
    <row r="423" spans="1:42" x14ac:dyDescent="0.2">
      <c r="D423" s="28" t="s">
        <v>969</v>
      </c>
      <c r="F423" s="29">
        <v>8.66</v>
      </c>
    </row>
    <row r="424" spans="1:42" x14ac:dyDescent="0.2">
      <c r="A424" s="23" t="s">
        <v>198</v>
      </c>
      <c r="B424" s="23" t="s">
        <v>711</v>
      </c>
      <c r="C424" s="23" t="s">
        <v>764</v>
      </c>
      <c r="D424" s="23" t="s">
        <v>866</v>
      </c>
      <c r="E424" s="23" t="s">
        <v>1149</v>
      </c>
      <c r="F424" s="24">
        <v>0.47</v>
      </c>
      <c r="G424" s="24">
        <v>0</v>
      </c>
      <c r="H424" s="24">
        <f>ROUND(F424*AD424,2)</f>
        <v>0</v>
      </c>
      <c r="I424" s="24">
        <f>J424-H424</f>
        <v>0</v>
      </c>
      <c r="J424" s="24">
        <f>ROUND(F424*G424,2)</f>
        <v>0</v>
      </c>
      <c r="K424" s="24">
        <v>0</v>
      </c>
      <c r="L424" s="24">
        <f>F424*K424</f>
        <v>0</v>
      </c>
      <c r="M424" s="25" t="s">
        <v>11</v>
      </c>
      <c r="N424" s="24">
        <f>IF(M424="5",I424,0)</f>
        <v>0</v>
      </c>
      <c r="Y424" s="24">
        <f>IF(AC424=0,J424,0)</f>
        <v>0</v>
      </c>
      <c r="Z424" s="24">
        <f>IF(AC424=15,J424,0)</f>
        <v>0</v>
      </c>
      <c r="AA424" s="24">
        <f>IF(AC424=21,J424,0)</f>
        <v>0</v>
      </c>
      <c r="AC424" s="26">
        <v>21</v>
      </c>
      <c r="AD424" s="26">
        <f>G424*0</f>
        <v>0</v>
      </c>
      <c r="AE424" s="26">
        <f>G424*(1-0)</f>
        <v>0</v>
      </c>
      <c r="AL424" s="26">
        <f>F424*AD424</f>
        <v>0</v>
      </c>
      <c r="AM424" s="26">
        <f>F424*AE424</f>
        <v>0</v>
      </c>
      <c r="AN424" s="27" t="s">
        <v>1191</v>
      </c>
      <c r="AO424" s="27" t="s">
        <v>1205</v>
      </c>
      <c r="AP424" s="15" t="s">
        <v>1209</v>
      </c>
    </row>
    <row r="425" spans="1:42" x14ac:dyDescent="0.2">
      <c r="D425" s="28" t="s">
        <v>970</v>
      </c>
      <c r="F425" s="29">
        <v>0.47</v>
      </c>
    </row>
    <row r="426" spans="1:42" x14ac:dyDescent="0.2">
      <c r="A426" s="20"/>
      <c r="B426" s="21" t="s">
        <v>711</v>
      </c>
      <c r="C426" s="21" t="s">
        <v>706</v>
      </c>
      <c r="D426" s="57" t="s">
        <v>868</v>
      </c>
      <c r="E426" s="58"/>
      <c r="F426" s="58"/>
      <c r="G426" s="58"/>
      <c r="H426" s="22">
        <f>SUM(H427:H429)</f>
        <v>0</v>
      </c>
      <c r="I426" s="22">
        <f>SUM(I427:I429)</f>
        <v>0</v>
      </c>
      <c r="J426" s="22">
        <f>H426+I426</f>
        <v>0</v>
      </c>
      <c r="K426" s="15"/>
      <c r="L426" s="22">
        <f>SUM(L427:L429)</f>
        <v>7.7490000000000002E-4</v>
      </c>
      <c r="O426" s="22">
        <f>IF(P426="PR",J426,SUM(N427:N429))</f>
        <v>0</v>
      </c>
      <c r="P426" s="15" t="s">
        <v>1174</v>
      </c>
      <c r="Q426" s="22">
        <f>IF(P426="HS",H426,0)</f>
        <v>0</v>
      </c>
      <c r="R426" s="22">
        <f>IF(P426="HS",I426-O426,0)</f>
        <v>0</v>
      </c>
      <c r="S426" s="22">
        <f>IF(P426="PS",H426,0)</f>
        <v>0</v>
      </c>
      <c r="T426" s="22">
        <f>IF(P426="PS",I426-O426,0)</f>
        <v>0</v>
      </c>
      <c r="U426" s="22">
        <f>IF(P426="MP",H426,0)</f>
        <v>0</v>
      </c>
      <c r="V426" s="22">
        <f>IF(P426="MP",I426-O426,0)</f>
        <v>0</v>
      </c>
      <c r="W426" s="22">
        <f>IF(P426="OM",H426,0)</f>
        <v>0</v>
      </c>
      <c r="X426" s="15" t="s">
        <v>711</v>
      </c>
      <c r="AH426" s="22">
        <f>SUM(Y427:Y429)</f>
        <v>0</v>
      </c>
      <c r="AI426" s="22">
        <f>SUM(Z427:Z429)</f>
        <v>0</v>
      </c>
      <c r="AJ426" s="22">
        <f>SUM(AA427:AA429)</f>
        <v>0</v>
      </c>
    </row>
    <row r="427" spans="1:42" x14ac:dyDescent="0.2">
      <c r="A427" s="23" t="s">
        <v>199</v>
      </c>
      <c r="B427" s="23" t="s">
        <v>711</v>
      </c>
      <c r="C427" s="23" t="s">
        <v>765</v>
      </c>
      <c r="D427" s="23" t="s">
        <v>869</v>
      </c>
      <c r="E427" s="23" t="s">
        <v>1146</v>
      </c>
      <c r="F427" s="24">
        <v>3.69</v>
      </c>
      <c r="G427" s="24">
        <v>0</v>
      </c>
      <c r="H427" s="24">
        <f>ROUND(F427*AD427,2)</f>
        <v>0</v>
      </c>
      <c r="I427" s="24">
        <f>J427-H427</f>
        <v>0</v>
      </c>
      <c r="J427" s="24">
        <f>ROUND(F427*G427,2)</f>
        <v>0</v>
      </c>
      <c r="K427" s="24">
        <v>6.9999999999999994E-5</v>
      </c>
      <c r="L427" s="24">
        <f>F427*K427</f>
        <v>2.5829999999999999E-4</v>
      </c>
      <c r="M427" s="25" t="s">
        <v>7</v>
      </c>
      <c r="N427" s="24">
        <f>IF(M427="5",I427,0)</f>
        <v>0</v>
      </c>
      <c r="Y427" s="24">
        <f>IF(AC427=0,J427,0)</f>
        <v>0</v>
      </c>
      <c r="Z427" s="24">
        <f>IF(AC427=15,J427,0)</f>
        <v>0</v>
      </c>
      <c r="AA427" s="24">
        <f>IF(AC427=21,J427,0)</f>
        <v>0</v>
      </c>
      <c r="AC427" s="26">
        <v>21</v>
      </c>
      <c r="AD427" s="26">
        <f>G427*0.30859375</f>
        <v>0</v>
      </c>
      <c r="AE427" s="26">
        <f>G427*(1-0.30859375)</f>
        <v>0</v>
      </c>
      <c r="AL427" s="26">
        <f>F427*AD427</f>
        <v>0</v>
      </c>
      <c r="AM427" s="26">
        <f>F427*AE427</f>
        <v>0</v>
      </c>
      <c r="AN427" s="27" t="s">
        <v>1192</v>
      </c>
      <c r="AO427" s="27" t="s">
        <v>1205</v>
      </c>
      <c r="AP427" s="15" t="s">
        <v>1209</v>
      </c>
    </row>
    <row r="428" spans="1:42" x14ac:dyDescent="0.2">
      <c r="D428" s="28" t="s">
        <v>971</v>
      </c>
      <c r="F428" s="29">
        <v>3.69</v>
      </c>
    </row>
    <row r="429" spans="1:42" x14ac:dyDescent="0.2">
      <c r="A429" s="23" t="s">
        <v>200</v>
      </c>
      <c r="B429" s="23" t="s">
        <v>711</v>
      </c>
      <c r="C429" s="23" t="s">
        <v>766</v>
      </c>
      <c r="D429" s="23" t="s">
        <v>1249</v>
      </c>
      <c r="E429" s="23" t="s">
        <v>1146</v>
      </c>
      <c r="F429" s="24">
        <v>3.69</v>
      </c>
      <c r="G429" s="24">
        <v>0</v>
      </c>
      <c r="H429" s="24">
        <f>ROUND(F429*AD429,2)</f>
        <v>0</v>
      </c>
      <c r="I429" s="24">
        <f>J429-H429</f>
        <v>0</v>
      </c>
      <c r="J429" s="24">
        <f>ROUND(F429*G429,2)</f>
        <v>0</v>
      </c>
      <c r="K429" s="24">
        <v>1.3999999999999999E-4</v>
      </c>
      <c r="L429" s="24">
        <f>F429*K429</f>
        <v>5.1659999999999998E-4</v>
      </c>
      <c r="M429" s="25" t="s">
        <v>7</v>
      </c>
      <c r="N429" s="24">
        <f>IF(M429="5",I429,0)</f>
        <v>0</v>
      </c>
      <c r="Y429" s="24">
        <f>IF(AC429=0,J429,0)</f>
        <v>0</v>
      </c>
      <c r="Z429" s="24">
        <f>IF(AC429=15,J429,0)</f>
        <v>0</v>
      </c>
      <c r="AA429" s="24">
        <f>IF(AC429=21,J429,0)</f>
        <v>0</v>
      </c>
      <c r="AC429" s="26">
        <v>21</v>
      </c>
      <c r="AD429" s="26">
        <f>G429*0.45045871559633</f>
        <v>0</v>
      </c>
      <c r="AE429" s="26">
        <f>G429*(1-0.45045871559633)</f>
        <v>0</v>
      </c>
      <c r="AL429" s="26">
        <f>F429*AD429</f>
        <v>0</v>
      </c>
      <c r="AM429" s="26">
        <f>F429*AE429</f>
        <v>0</v>
      </c>
      <c r="AN429" s="27" t="s">
        <v>1192</v>
      </c>
      <c r="AO429" s="27" t="s">
        <v>1205</v>
      </c>
      <c r="AP429" s="15" t="s">
        <v>1209</v>
      </c>
    </row>
    <row r="430" spans="1:42" x14ac:dyDescent="0.2">
      <c r="D430" s="28" t="s">
        <v>971</v>
      </c>
      <c r="F430" s="29">
        <v>3.69</v>
      </c>
    </row>
    <row r="431" spans="1:42" x14ac:dyDescent="0.2">
      <c r="A431" s="20"/>
      <c r="B431" s="21" t="s">
        <v>711</v>
      </c>
      <c r="C431" s="21" t="s">
        <v>99</v>
      </c>
      <c r="D431" s="57" t="s">
        <v>872</v>
      </c>
      <c r="E431" s="58"/>
      <c r="F431" s="58"/>
      <c r="G431" s="58"/>
      <c r="H431" s="22">
        <f>SUM(H432:H440)</f>
        <v>0</v>
      </c>
      <c r="I431" s="22">
        <f>SUM(I432:I440)</f>
        <v>0</v>
      </c>
      <c r="J431" s="22">
        <f>H431+I431</f>
        <v>0</v>
      </c>
      <c r="K431" s="15"/>
      <c r="L431" s="22">
        <f>SUM(L432:L440)</f>
        <v>1.85688E-2</v>
      </c>
      <c r="O431" s="22">
        <f>IF(P431="PR",J431,SUM(N432:N440))</f>
        <v>0</v>
      </c>
      <c r="P431" s="15" t="s">
        <v>1173</v>
      </c>
      <c r="Q431" s="22">
        <f>IF(P431="HS",H431,0)</f>
        <v>0</v>
      </c>
      <c r="R431" s="22">
        <f>IF(P431="HS",I431-O431,0)</f>
        <v>0</v>
      </c>
      <c r="S431" s="22">
        <f>IF(P431="PS",H431,0)</f>
        <v>0</v>
      </c>
      <c r="T431" s="22">
        <f>IF(P431="PS",I431-O431,0)</f>
        <v>0</v>
      </c>
      <c r="U431" s="22">
        <f>IF(P431="MP",H431,0)</f>
        <v>0</v>
      </c>
      <c r="V431" s="22">
        <f>IF(P431="MP",I431-O431,0)</f>
        <v>0</v>
      </c>
      <c r="W431" s="22">
        <f>IF(P431="OM",H431,0)</f>
        <v>0</v>
      </c>
      <c r="X431" s="15" t="s">
        <v>711</v>
      </c>
      <c r="AH431" s="22">
        <f>SUM(Y432:Y440)</f>
        <v>0</v>
      </c>
      <c r="AI431" s="22">
        <f>SUM(Z432:Z440)</f>
        <v>0</v>
      </c>
      <c r="AJ431" s="22">
        <f>SUM(AA432:AA440)</f>
        <v>0</v>
      </c>
    </row>
    <row r="432" spans="1:42" x14ac:dyDescent="0.2">
      <c r="A432" s="23" t="s">
        <v>201</v>
      </c>
      <c r="B432" s="23" t="s">
        <v>711</v>
      </c>
      <c r="C432" s="23" t="s">
        <v>767</v>
      </c>
      <c r="D432" s="23" t="s">
        <v>873</v>
      </c>
      <c r="E432" s="23" t="s">
        <v>1151</v>
      </c>
      <c r="F432" s="24">
        <v>1</v>
      </c>
      <c r="G432" s="24">
        <v>0</v>
      </c>
      <c r="H432" s="24">
        <f>ROUND(F432*AD432,2)</f>
        <v>0</v>
      </c>
      <c r="I432" s="24">
        <f>J432-H432</f>
        <v>0</v>
      </c>
      <c r="J432" s="24">
        <f>ROUND(F432*G432,2)</f>
        <v>0</v>
      </c>
      <c r="K432" s="24">
        <v>0</v>
      </c>
      <c r="L432" s="24">
        <f>F432*K432</f>
        <v>0</v>
      </c>
      <c r="M432" s="25" t="s">
        <v>7</v>
      </c>
      <c r="N432" s="24">
        <f>IF(M432="5",I432,0)</f>
        <v>0</v>
      </c>
      <c r="Y432" s="24">
        <f>IF(AC432=0,J432,0)</f>
        <v>0</v>
      </c>
      <c r="Z432" s="24">
        <f>IF(AC432=15,J432,0)</f>
        <v>0</v>
      </c>
      <c r="AA432" s="24">
        <f>IF(AC432=21,J432,0)</f>
        <v>0</v>
      </c>
      <c r="AC432" s="26">
        <v>21</v>
      </c>
      <c r="AD432" s="26">
        <f>G432*0.297029702970297</f>
        <v>0</v>
      </c>
      <c r="AE432" s="26">
        <f>G432*(1-0.297029702970297)</f>
        <v>0</v>
      </c>
      <c r="AL432" s="26">
        <f>F432*AD432</f>
        <v>0</v>
      </c>
      <c r="AM432" s="26">
        <f>F432*AE432</f>
        <v>0</v>
      </c>
      <c r="AN432" s="27" t="s">
        <v>1193</v>
      </c>
      <c r="AO432" s="27" t="s">
        <v>1206</v>
      </c>
      <c r="AP432" s="15" t="s">
        <v>1209</v>
      </c>
    </row>
    <row r="433" spans="1:42" x14ac:dyDescent="0.2">
      <c r="D433" s="28" t="s">
        <v>831</v>
      </c>
      <c r="F433" s="29">
        <v>1</v>
      </c>
    </row>
    <row r="434" spans="1:42" x14ac:dyDescent="0.2">
      <c r="A434" s="23" t="s">
        <v>202</v>
      </c>
      <c r="B434" s="23" t="s">
        <v>711</v>
      </c>
      <c r="C434" s="23" t="s">
        <v>768</v>
      </c>
      <c r="D434" s="23" t="s">
        <v>1222</v>
      </c>
      <c r="E434" s="23" t="s">
        <v>1151</v>
      </c>
      <c r="F434" s="24">
        <v>1</v>
      </c>
      <c r="G434" s="24">
        <v>0</v>
      </c>
      <c r="H434" s="24">
        <f>ROUND(F434*AD434,2)</f>
        <v>0</v>
      </c>
      <c r="I434" s="24">
        <f>J434-H434</f>
        <v>0</v>
      </c>
      <c r="J434" s="24">
        <f>ROUND(F434*G434,2)</f>
        <v>0</v>
      </c>
      <c r="K434" s="24">
        <v>4.0000000000000002E-4</v>
      </c>
      <c r="L434" s="24">
        <f>F434*K434</f>
        <v>4.0000000000000002E-4</v>
      </c>
      <c r="M434" s="25" t="s">
        <v>7</v>
      </c>
      <c r="N434" s="24">
        <f>IF(M434="5",I434,0)</f>
        <v>0</v>
      </c>
      <c r="Y434" s="24">
        <f>IF(AC434=0,J434,0)</f>
        <v>0</v>
      </c>
      <c r="Z434" s="24">
        <f>IF(AC434=15,J434,0)</f>
        <v>0</v>
      </c>
      <c r="AA434" s="24">
        <f>IF(AC434=21,J434,0)</f>
        <v>0</v>
      </c>
      <c r="AC434" s="26">
        <v>21</v>
      </c>
      <c r="AD434" s="26">
        <f>G434*1</f>
        <v>0</v>
      </c>
      <c r="AE434" s="26">
        <f>G434*(1-1)</f>
        <v>0</v>
      </c>
      <c r="AL434" s="26">
        <f>F434*AD434</f>
        <v>0</v>
      </c>
      <c r="AM434" s="26">
        <f>F434*AE434</f>
        <v>0</v>
      </c>
      <c r="AN434" s="27" t="s">
        <v>1193</v>
      </c>
      <c r="AO434" s="27" t="s">
        <v>1206</v>
      </c>
      <c r="AP434" s="15" t="s">
        <v>1209</v>
      </c>
    </row>
    <row r="435" spans="1:42" x14ac:dyDescent="0.2">
      <c r="D435" s="28" t="s">
        <v>831</v>
      </c>
      <c r="F435" s="29">
        <v>1</v>
      </c>
    </row>
    <row r="436" spans="1:42" x14ac:dyDescent="0.2">
      <c r="A436" s="23" t="s">
        <v>203</v>
      </c>
      <c r="B436" s="23" t="s">
        <v>711</v>
      </c>
      <c r="C436" s="23" t="s">
        <v>769</v>
      </c>
      <c r="D436" s="23" t="s">
        <v>874</v>
      </c>
      <c r="E436" s="23" t="s">
        <v>1151</v>
      </c>
      <c r="F436" s="24">
        <v>1</v>
      </c>
      <c r="G436" s="24">
        <v>0</v>
      </c>
      <c r="H436" s="24">
        <f>ROUND(F436*AD436,2)</f>
        <v>0</v>
      </c>
      <c r="I436" s="24">
        <f>J436-H436</f>
        <v>0</v>
      </c>
      <c r="J436" s="24">
        <f>ROUND(F436*G436,2)</f>
        <v>0</v>
      </c>
      <c r="K436" s="24">
        <v>2.14E-3</v>
      </c>
      <c r="L436" s="24">
        <f>F436*K436</f>
        <v>2.14E-3</v>
      </c>
      <c r="M436" s="25" t="s">
        <v>7</v>
      </c>
      <c r="N436" s="24">
        <f>IF(M436="5",I436,0)</f>
        <v>0</v>
      </c>
      <c r="Y436" s="24">
        <f>IF(AC436=0,J436,0)</f>
        <v>0</v>
      </c>
      <c r="Z436" s="24">
        <f>IF(AC436=15,J436,0)</f>
        <v>0</v>
      </c>
      <c r="AA436" s="24">
        <f>IF(AC436=21,J436,0)</f>
        <v>0</v>
      </c>
      <c r="AC436" s="26">
        <v>21</v>
      </c>
      <c r="AD436" s="26">
        <f>G436*0.474254742547426</f>
        <v>0</v>
      </c>
      <c r="AE436" s="26">
        <f>G436*(1-0.474254742547426)</f>
        <v>0</v>
      </c>
      <c r="AL436" s="26">
        <f>F436*AD436</f>
        <v>0</v>
      </c>
      <c r="AM436" s="26">
        <f>F436*AE436</f>
        <v>0</v>
      </c>
      <c r="AN436" s="27" t="s">
        <v>1193</v>
      </c>
      <c r="AO436" s="27" t="s">
        <v>1206</v>
      </c>
      <c r="AP436" s="15" t="s">
        <v>1209</v>
      </c>
    </row>
    <row r="437" spans="1:42" x14ac:dyDescent="0.2">
      <c r="D437" s="28" t="s">
        <v>831</v>
      </c>
      <c r="F437" s="29">
        <v>1</v>
      </c>
    </row>
    <row r="438" spans="1:42" x14ac:dyDescent="0.2">
      <c r="A438" s="23" t="s">
        <v>204</v>
      </c>
      <c r="B438" s="23" t="s">
        <v>711</v>
      </c>
      <c r="C438" s="23" t="s">
        <v>770</v>
      </c>
      <c r="D438" s="23" t="s">
        <v>1223</v>
      </c>
      <c r="E438" s="23" t="s">
        <v>1151</v>
      </c>
      <c r="F438" s="24">
        <v>1</v>
      </c>
      <c r="G438" s="24">
        <v>0</v>
      </c>
      <c r="H438" s="24">
        <f>ROUND(F438*AD438,2)</f>
        <v>0</v>
      </c>
      <c r="I438" s="24">
        <f>J438-H438</f>
        <v>0</v>
      </c>
      <c r="J438" s="24">
        <f>ROUND(F438*G438,2)</f>
        <v>0</v>
      </c>
      <c r="K438" s="24">
        <v>1.4999999999999999E-2</v>
      </c>
      <c r="L438" s="24">
        <f>F438*K438</f>
        <v>1.4999999999999999E-2</v>
      </c>
      <c r="M438" s="25" t="s">
        <v>7</v>
      </c>
      <c r="N438" s="24">
        <f>IF(M438="5",I438,0)</f>
        <v>0</v>
      </c>
      <c r="Y438" s="24">
        <f>IF(AC438=0,J438,0)</f>
        <v>0</v>
      </c>
      <c r="Z438" s="24">
        <f>IF(AC438=15,J438,0)</f>
        <v>0</v>
      </c>
      <c r="AA438" s="24">
        <f>IF(AC438=21,J438,0)</f>
        <v>0</v>
      </c>
      <c r="AC438" s="26">
        <v>21</v>
      </c>
      <c r="AD438" s="26">
        <f>G438*1</f>
        <v>0</v>
      </c>
      <c r="AE438" s="26">
        <f>G438*(1-1)</f>
        <v>0</v>
      </c>
      <c r="AL438" s="26">
        <f>F438*AD438</f>
        <v>0</v>
      </c>
      <c r="AM438" s="26">
        <f>F438*AE438</f>
        <v>0</v>
      </c>
      <c r="AN438" s="27" t="s">
        <v>1193</v>
      </c>
      <c r="AO438" s="27" t="s">
        <v>1206</v>
      </c>
      <c r="AP438" s="15" t="s">
        <v>1209</v>
      </c>
    </row>
    <row r="439" spans="1:42" x14ac:dyDescent="0.2">
      <c r="D439" s="28" t="s">
        <v>831</v>
      </c>
      <c r="F439" s="29">
        <v>1</v>
      </c>
    </row>
    <row r="440" spans="1:42" x14ac:dyDescent="0.2">
      <c r="A440" s="23" t="s">
        <v>205</v>
      </c>
      <c r="B440" s="23" t="s">
        <v>711</v>
      </c>
      <c r="C440" s="23" t="s">
        <v>771</v>
      </c>
      <c r="D440" s="23" t="s">
        <v>875</v>
      </c>
      <c r="E440" s="23" t="s">
        <v>1146</v>
      </c>
      <c r="F440" s="24">
        <v>25.72</v>
      </c>
      <c r="G440" s="24">
        <v>0</v>
      </c>
      <c r="H440" s="24">
        <f>ROUND(F440*AD440,2)</f>
        <v>0</v>
      </c>
      <c r="I440" s="24">
        <f>J440-H440</f>
        <v>0</v>
      </c>
      <c r="J440" s="24">
        <f>ROUND(F440*G440,2)</f>
        <v>0</v>
      </c>
      <c r="K440" s="24">
        <v>4.0000000000000003E-5</v>
      </c>
      <c r="L440" s="24">
        <f>F440*K440</f>
        <v>1.0288000000000001E-3</v>
      </c>
      <c r="M440" s="25" t="s">
        <v>7</v>
      </c>
      <c r="N440" s="24">
        <f>IF(M440="5",I440,0)</f>
        <v>0</v>
      </c>
      <c r="Y440" s="24">
        <f>IF(AC440=0,J440,0)</f>
        <v>0</v>
      </c>
      <c r="Z440" s="24">
        <f>IF(AC440=15,J440,0)</f>
        <v>0</v>
      </c>
      <c r="AA440" s="24">
        <f>IF(AC440=21,J440,0)</f>
        <v>0</v>
      </c>
      <c r="AC440" s="26">
        <v>21</v>
      </c>
      <c r="AD440" s="26">
        <f>G440*0.0193808882907133</f>
        <v>0</v>
      </c>
      <c r="AE440" s="26">
        <f>G440*(1-0.0193808882907133)</f>
        <v>0</v>
      </c>
      <c r="AL440" s="26">
        <f>F440*AD440</f>
        <v>0</v>
      </c>
      <c r="AM440" s="26">
        <f>F440*AE440</f>
        <v>0</v>
      </c>
      <c r="AN440" s="27" t="s">
        <v>1193</v>
      </c>
      <c r="AO440" s="27" t="s">
        <v>1206</v>
      </c>
      <c r="AP440" s="15" t="s">
        <v>1209</v>
      </c>
    </row>
    <row r="441" spans="1:42" x14ac:dyDescent="0.2">
      <c r="D441" s="28" t="s">
        <v>972</v>
      </c>
      <c r="F441" s="29">
        <v>25.72</v>
      </c>
    </row>
    <row r="442" spans="1:42" x14ac:dyDescent="0.2">
      <c r="A442" s="20"/>
      <c r="B442" s="21" t="s">
        <v>711</v>
      </c>
      <c r="C442" s="21" t="s">
        <v>785</v>
      </c>
      <c r="D442" s="57" t="s">
        <v>894</v>
      </c>
      <c r="E442" s="58"/>
      <c r="F442" s="58"/>
      <c r="G442" s="58"/>
      <c r="H442" s="22">
        <f>SUM(H443:H443)</f>
        <v>0</v>
      </c>
      <c r="I442" s="22">
        <f>SUM(I443:I443)</f>
        <v>0</v>
      </c>
      <c r="J442" s="22">
        <f>H442+I442</f>
        <v>0</v>
      </c>
      <c r="K442" s="15"/>
      <c r="L442" s="22">
        <f>SUM(L443:L443)</f>
        <v>0</v>
      </c>
      <c r="O442" s="22">
        <f>IF(P442="PR",J442,SUM(N443:N443))</f>
        <v>0</v>
      </c>
      <c r="P442" s="15" t="s">
        <v>1175</v>
      </c>
      <c r="Q442" s="22">
        <f>IF(P442="HS",H442,0)</f>
        <v>0</v>
      </c>
      <c r="R442" s="22">
        <f>IF(P442="HS",I442-O442,0)</f>
        <v>0</v>
      </c>
      <c r="S442" s="22">
        <f>IF(P442="PS",H442,0)</f>
        <v>0</v>
      </c>
      <c r="T442" s="22">
        <f>IF(P442="PS",I442-O442,0)</f>
        <v>0</v>
      </c>
      <c r="U442" s="22">
        <f>IF(P442="MP",H442,0)</f>
        <v>0</v>
      </c>
      <c r="V442" s="22">
        <f>IF(P442="MP",I442-O442,0)</f>
        <v>0</v>
      </c>
      <c r="W442" s="22">
        <f>IF(P442="OM",H442,0)</f>
        <v>0</v>
      </c>
      <c r="X442" s="15" t="s">
        <v>711</v>
      </c>
      <c r="AH442" s="22">
        <f>SUM(Y443:Y443)</f>
        <v>0</v>
      </c>
      <c r="AI442" s="22">
        <f>SUM(Z443:Z443)</f>
        <v>0</v>
      </c>
      <c r="AJ442" s="22">
        <f>SUM(AA443:AA443)</f>
        <v>0</v>
      </c>
    </row>
    <row r="443" spans="1:42" x14ac:dyDescent="0.2">
      <c r="A443" s="23" t="s">
        <v>206</v>
      </c>
      <c r="B443" s="23" t="s">
        <v>711</v>
      </c>
      <c r="C443" s="23" t="s">
        <v>786</v>
      </c>
      <c r="D443" s="23" t="s">
        <v>895</v>
      </c>
      <c r="E443" s="23" t="s">
        <v>1149</v>
      </c>
      <c r="F443" s="24">
        <v>0.8</v>
      </c>
      <c r="G443" s="24">
        <v>0</v>
      </c>
      <c r="H443" s="24">
        <f>ROUND(F443*AD443,2)</f>
        <v>0</v>
      </c>
      <c r="I443" s="24">
        <f>J443-H443</f>
        <v>0</v>
      </c>
      <c r="J443" s="24">
        <f>ROUND(F443*G443,2)</f>
        <v>0</v>
      </c>
      <c r="K443" s="24">
        <v>0</v>
      </c>
      <c r="L443" s="24">
        <f>F443*K443</f>
        <v>0</v>
      </c>
      <c r="M443" s="25" t="s">
        <v>11</v>
      </c>
      <c r="N443" s="24">
        <f>IF(M443="5",I443,0)</f>
        <v>0</v>
      </c>
      <c r="Y443" s="24">
        <f>IF(AC443=0,J443,0)</f>
        <v>0</v>
      </c>
      <c r="Z443" s="24">
        <f>IF(AC443=15,J443,0)</f>
        <v>0</v>
      </c>
      <c r="AA443" s="24">
        <f>IF(AC443=21,J443,0)</f>
        <v>0</v>
      </c>
      <c r="AC443" s="26">
        <v>21</v>
      </c>
      <c r="AD443" s="26">
        <f>G443*0</f>
        <v>0</v>
      </c>
      <c r="AE443" s="26">
        <f>G443*(1-0)</f>
        <v>0</v>
      </c>
      <c r="AL443" s="26">
        <f>F443*AD443</f>
        <v>0</v>
      </c>
      <c r="AM443" s="26">
        <f>F443*AE443</f>
        <v>0</v>
      </c>
      <c r="AN443" s="27" t="s">
        <v>1196</v>
      </c>
      <c r="AO443" s="27" t="s">
        <v>1206</v>
      </c>
      <c r="AP443" s="15" t="s">
        <v>1209</v>
      </c>
    </row>
    <row r="444" spans="1:42" x14ac:dyDescent="0.2">
      <c r="D444" s="28" t="s">
        <v>973</v>
      </c>
      <c r="F444" s="29">
        <v>0.8</v>
      </c>
    </row>
    <row r="445" spans="1:42" x14ac:dyDescent="0.2">
      <c r="A445" s="20"/>
      <c r="B445" s="21" t="s">
        <v>711</v>
      </c>
      <c r="C445" s="21" t="s">
        <v>787</v>
      </c>
      <c r="D445" s="57" t="s">
        <v>897</v>
      </c>
      <c r="E445" s="58"/>
      <c r="F445" s="58"/>
      <c r="G445" s="58"/>
      <c r="H445" s="22">
        <f>SUM(H446:H446)</f>
        <v>0</v>
      </c>
      <c r="I445" s="22">
        <f>SUM(I446:I446)</f>
        <v>0</v>
      </c>
      <c r="J445" s="22">
        <f>H445+I445</f>
        <v>0</v>
      </c>
      <c r="K445" s="15"/>
      <c r="L445" s="22">
        <f>SUM(L446:L446)</f>
        <v>0</v>
      </c>
      <c r="O445" s="22">
        <f>IF(P445="PR",J445,SUM(N446:N446))</f>
        <v>0</v>
      </c>
      <c r="P445" s="15" t="s">
        <v>1176</v>
      </c>
      <c r="Q445" s="22">
        <f>IF(P445="HS",H445,0)</f>
        <v>0</v>
      </c>
      <c r="R445" s="22">
        <f>IF(P445="HS",I445-O445,0)</f>
        <v>0</v>
      </c>
      <c r="S445" s="22">
        <f>IF(P445="PS",H445,0)</f>
        <v>0</v>
      </c>
      <c r="T445" s="22">
        <f>IF(P445="PS",I445-O445,0)</f>
        <v>0</v>
      </c>
      <c r="U445" s="22">
        <f>IF(P445="MP",H445,0)</f>
        <v>0</v>
      </c>
      <c r="V445" s="22">
        <f>IF(P445="MP",I445-O445,0)</f>
        <v>0</v>
      </c>
      <c r="W445" s="22">
        <f>IF(P445="OM",H445,0)</f>
        <v>0</v>
      </c>
      <c r="X445" s="15" t="s">
        <v>711</v>
      </c>
      <c r="AH445" s="22">
        <f>SUM(Y446:Y446)</f>
        <v>0</v>
      </c>
      <c r="AI445" s="22">
        <f>SUM(Z446:Z446)</f>
        <v>0</v>
      </c>
      <c r="AJ445" s="22">
        <f>SUM(AA446:AA446)</f>
        <v>0</v>
      </c>
    </row>
    <row r="446" spans="1:42" x14ac:dyDescent="0.2">
      <c r="A446" s="23" t="s">
        <v>207</v>
      </c>
      <c r="B446" s="23" t="s">
        <v>711</v>
      </c>
      <c r="C446" s="23"/>
      <c r="D446" s="23" t="s">
        <v>897</v>
      </c>
      <c r="E446" s="23"/>
      <c r="F446" s="24">
        <v>1</v>
      </c>
      <c r="G446" s="24">
        <v>0</v>
      </c>
      <c r="H446" s="24">
        <f>ROUND(F446*AD446,2)</f>
        <v>0</v>
      </c>
      <c r="I446" s="24">
        <f>J446-H446</f>
        <v>0</v>
      </c>
      <c r="J446" s="24">
        <f>ROUND(F446*G446,2)</f>
        <v>0</v>
      </c>
      <c r="K446" s="24">
        <v>0</v>
      </c>
      <c r="L446" s="24">
        <f>F446*K446</f>
        <v>0</v>
      </c>
      <c r="M446" s="25" t="s">
        <v>8</v>
      </c>
      <c r="N446" s="24">
        <f>IF(M446="5",I446,0)</f>
        <v>0</v>
      </c>
      <c r="Y446" s="24">
        <f>IF(AC446=0,J446,0)</f>
        <v>0</v>
      </c>
      <c r="Z446" s="24">
        <f>IF(AC446=15,J446,0)</f>
        <v>0</v>
      </c>
      <c r="AA446" s="24">
        <f>IF(AC446=21,J446,0)</f>
        <v>0</v>
      </c>
      <c r="AC446" s="26">
        <v>21</v>
      </c>
      <c r="AD446" s="26">
        <f>G446*0</f>
        <v>0</v>
      </c>
      <c r="AE446" s="26">
        <f>G446*(1-0)</f>
        <v>0</v>
      </c>
      <c r="AL446" s="26">
        <f>F446*AD446</f>
        <v>0</v>
      </c>
      <c r="AM446" s="26">
        <f>F446*AE446</f>
        <v>0</v>
      </c>
      <c r="AN446" s="27" t="s">
        <v>1197</v>
      </c>
      <c r="AO446" s="27" t="s">
        <v>1206</v>
      </c>
      <c r="AP446" s="15" t="s">
        <v>1209</v>
      </c>
    </row>
    <row r="447" spans="1:42" x14ac:dyDescent="0.2">
      <c r="D447" s="28" t="s">
        <v>831</v>
      </c>
      <c r="F447" s="29">
        <v>1</v>
      </c>
    </row>
    <row r="448" spans="1:42" x14ac:dyDescent="0.2">
      <c r="A448" s="20"/>
      <c r="B448" s="21" t="s">
        <v>712</v>
      </c>
      <c r="C448" s="21"/>
      <c r="D448" s="57" t="s">
        <v>974</v>
      </c>
      <c r="E448" s="58"/>
      <c r="F448" s="58"/>
      <c r="G448" s="58"/>
      <c r="H448" s="22">
        <f>H449+H454+H457+H460+H471+H484+H487+H516+H525+H550+H555+H566+H573+H581+H584+H587</f>
        <v>0</v>
      </c>
      <c r="I448" s="22">
        <f>I449+I454+I457+I460+I471+I484+I487+I516+I525+I550+I555+I566+I573+I581+I584+I587</f>
        <v>0</v>
      </c>
      <c r="J448" s="22">
        <f>H448+I448</f>
        <v>0</v>
      </c>
      <c r="K448" s="15"/>
      <c r="L448" s="22">
        <f>L449+L454+L457+L460+L471+L484+L487+L516+L525+L550+L555+L566+L573+L581+L584+L587</f>
        <v>2.8526063000000006</v>
      </c>
    </row>
    <row r="449" spans="1:42" x14ac:dyDescent="0.2">
      <c r="A449" s="20"/>
      <c r="B449" s="21" t="s">
        <v>712</v>
      </c>
      <c r="C449" s="21" t="s">
        <v>37</v>
      </c>
      <c r="D449" s="57" t="s">
        <v>936</v>
      </c>
      <c r="E449" s="58"/>
      <c r="F449" s="58"/>
      <c r="G449" s="58"/>
      <c r="H449" s="22">
        <f>SUM(H450:H453)</f>
        <v>0</v>
      </c>
      <c r="I449" s="22">
        <f>SUM(I450:I453)</f>
        <v>0</v>
      </c>
      <c r="J449" s="22">
        <f>H449+I449</f>
        <v>0</v>
      </c>
      <c r="K449" s="15"/>
      <c r="L449" s="22">
        <f>SUM(L450:L453)</f>
        <v>6.1462200000000002E-2</v>
      </c>
      <c r="O449" s="22">
        <f>IF(P449="PR",J449,SUM(N450:N453))</f>
        <v>0</v>
      </c>
      <c r="P449" s="15" t="s">
        <v>1173</v>
      </c>
      <c r="Q449" s="22">
        <f>IF(P449="HS",H449,0)</f>
        <v>0</v>
      </c>
      <c r="R449" s="22">
        <f>IF(P449="HS",I449-O449,0)</f>
        <v>0</v>
      </c>
      <c r="S449" s="22">
        <f>IF(P449="PS",H449,0)</f>
        <v>0</v>
      </c>
      <c r="T449" s="22">
        <f>IF(P449="PS",I449-O449,0)</f>
        <v>0</v>
      </c>
      <c r="U449" s="22">
        <f>IF(P449="MP",H449,0)</f>
        <v>0</v>
      </c>
      <c r="V449" s="22">
        <f>IF(P449="MP",I449-O449,0)</f>
        <v>0</v>
      </c>
      <c r="W449" s="22">
        <f>IF(P449="OM",H449,0)</f>
        <v>0</v>
      </c>
      <c r="X449" s="15" t="s">
        <v>712</v>
      </c>
      <c r="AH449" s="22">
        <f>SUM(Y450:Y453)</f>
        <v>0</v>
      </c>
      <c r="AI449" s="22">
        <f>SUM(Z450:Z453)</f>
        <v>0</v>
      </c>
      <c r="AJ449" s="22">
        <f>SUM(AA450:AA453)</f>
        <v>0</v>
      </c>
    </row>
    <row r="450" spans="1:42" x14ac:dyDescent="0.2">
      <c r="A450" s="23" t="s">
        <v>208</v>
      </c>
      <c r="B450" s="23" t="s">
        <v>712</v>
      </c>
      <c r="C450" s="23" t="s">
        <v>796</v>
      </c>
      <c r="D450" s="23" t="s">
        <v>1226</v>
      </c>
      <c r="E450" s="23" t="s">
        <v>1147</v>
      </c>
      <c r="F450" s="24">
        <v>0.02</v>
      </c>
      <c r="G450" s="24">
        <v>0</v>
      </c>
      <c r="H450" s="24">
        <f>ROUND(F450*AD450,2)</f>
        <v>0</v>
      </c>
      <c r="I450" s="24">
        <f>J450-H450</f>
        <v>0</v>
      </c>
      <c r="J450" s="24">
        <f>ROUND(F450*G450,2)</f>
        <v>0</v>
      </c>
      <c r="K450" s="24">
        <v>2.53999</v>
      </c>
      <c r="L450" s="24">
        <f>F450*K450</f>
        <v>5.0799799999999999E-2</v>
      </c>
      <c r="M450" s="25" t="s">
        <v>7</v>
      </c>
      <c r="N450" s="24">
        <f>IF(M450="5",I450,0)</f>
        <v>0</v>
      </c>
      <c r="Y450" s="24">
        <f>IF(AC450=0,J450,0)</f>
        <v>0</v>
      </c>
      <c r="Z450" s="24">
        <f>IF(AC450=15,J450,0)</f>
        <v>0</v>
      </c>
      <c r="AA450" s="24">
        <f>IF(AC450=21,J450,0)</f>
        <v>0</v>
      </c>
      <c r="AC450" s="26">
        <v>21</v>
      </c>
      <c r="AD450" s="26">
        <f>G450*0.813362397820164</f>
        <v>0</v>
      </c>
      <c r="AE450" s="26">
        <f>G450*(1-0.813362397820164)</f>
        <v>0</v>
      </c>
      <c r="AL450" s="26">
        <f>F450*AD450</f>
        <v>0</v>
      </c>
      <c r="AM450" s="26">
        <f>F450*AE450</f>
        <v>0</v>
      </c>
      <c r="AN450" s="27" t="s">
        <v>1199</v>
      </c>
      <c r="AO450" s="27" t="s">
        <v>1200</v>
      </c>
      <c r="AP450" s="15" t="s">
        <v>1210</v>
      </c>
    </row>
    <row r="451" spans="1:42" x14ac:dyDescent="0.2">
      <c r="D451" s="28" t="s">
        <v>937</v>
      </c>
      <c r="F451" s="29">
        <v>0.02</v>
      </c>
    </row>
    <row r="452" spans="1:42" x14ac:dyDescent="0.2">
      <c r="A452" s="23" t="s">
        <v>209</v>
      </c>
      <c r="B452" s="23" t="s">
        <v>712</v>
      </c>
      <c r="C452" s="23" t="s">
        <v>797</v>
      </c>
      <c r="D452" s="23" t="s">
        <v>938</v>
      </c>
      <c r="E452" s="23" t="s">
        <v>1146</v>
      </c>
      <c r="F452" s="24">
        <v>0.28000000000000003</v>
      </c>
      <c r="G452" s="24">
        <v>0</v>
      </c>
      <c r="H452" s="24">
        <f>ROUND(F452*AD452,2)</f>
        <v>0</v>
      </c>
      <c r="I452" s="24">
        <f>J452-H452</f>
        <v>0</v>
      </c>
      <c r="J452" s="24">
        <f>ROUND(F452*G452,2)</f>
        <v>0</v>
      </c>
      <c r="K452" s="24">
        <v>3.8080000000000003E-2</v>
      </c>
      <c r="L452" s="24">
        <f>F452*K452</f>
        <v>1.0662400000000002E-2</v>
      </c>
      <c r="M452" s="25" t="s">
        <v>7</v>
      </c>
      <c r="N452" s="24">
        <f>IF(M452="5",I452,0)</f>
        <v>0</v>
      </c>
      <c r="Y452" s="24">
        <f>IF(AC452=0,J452,0)</f>
        <v>0</v>
      </c>
      <c r="Z452" s="24">
        <f>IF(AC452=15,J452,0)</f>
        <v>0</v>
      </c>
      <c r="AA452" s="24">
        <f>IF(AC452=21,J452,0)</f>
        <v>0</v>
      </c>
      <c r="AC452" s="26">
        <v>21</v>
      </c>
      <c r="AD452" s="26">
        <f>G452*0.555284552845528</f>
        <v>0</v>
      </c>
      <c r="AE452" s="26">
        <f>G452*(1-0.555284552845528)</f>
        <v>0</v>
      </c>
      <c r="AL452" s="26">
        <f>F452*AD452</f>
        <v>0</v>
      </c>
      <c r="AM452" s="26">
        <f>F452*AE452</f>
        <v>0</v>
      </c>
      <c r="AN452" s="27" t="s">
        <v>1199</v>
      </c>
      <c r="AO452" s="27" t="s">
        <v>1200</v>
      </c>
      <c r="AP452" s="15" t="s">
        <v>1210</v>
      </c>
    </row>
    <row r="453" spans="1:42" x14ac:dyDescent="0.2">
      <c r="D453" s="28" t="s">
        <v>939</v>
      </c>
      <c r="F453" s="29">
        <v>0.28000000000000003</v>
      </c>
    </row>
    <row r="454" spans="1:42" x14ac:dyDescent="0.2">
      <c r="A454" s="20"/>
      <c r="B454" s="21" t="s">
        <v>712</v>
      </c>
      <c r="C454" s="21" t="s">
        <v>38</v>
      </c>
      <c r="D454" s="57" t="s">
        <v>806</v>
      </c>
      <c r="E454" s="58"/>
      <c r="F454" s="58"/>
      <c r="G454" s="58"/>
      <c r="H454" s="22">
        <f>SUM(H455:H456)</f>
        <v>0</v>
      </c>
      <c r="I454" s="22">
        <f>SUM(I455:I456)</f>
        <v>0</v>
      </c>
      <c r="J454" s="22">
        <f>H454+I454</f>
        <v>0</v>
      </c>
      <c r="K454" s="15"/>
      <c r="L454" s="22">
        <f>SUM(L455:L456)</f>
        <v>0.142425</v>
      </c>
      <c r="O454" s="22">
        <f>IF(P454="PR",J454,SUM(N455:N456))</f>
        <v>0</v>
      </c>
      <c r="P454" s="15" t="s">
        <v>1173</v>
      </c>
      <c r="Q454" s="22">
        <f>IF(P454="HS",H454,0)</f>
        <v>0</v>
      </c>
      <c r="R454" s="22">
        <f>IF(P454="HS",I454-O454,0)</f>
        <v>0</v>
      </c>
      <c r="S454" s="22">
        <f>IF(P454="PS",H454,0)</f>
        <v>0</v>
      </c>
      <c r="T454" s="22">
        <f>IF(P454="PS",I454-O454,0)</f>
        <v>0</v>
      </c>
      <c r="U454" s="22">
        <f>IF(P454="MP",H454,0)</f>
        <v>0</v>
      </c>
      <c r="V454" s="22">
        <f>IF(P454="MP",I454-O454,0)</f>
        <v>0</v>
      </c>
      <c r="W454" s="22">
        <f>IF(P454="OM",H454,0)</f>
        <v>0</v>
      </c>
      <c r="X454" s="15" t="s">
        <v>712</v>
      </c>
      <c r="AH454" s="22">
        <f>SUM(Y455:Y456)</f>
        <v>0</v>
      </c>
      <c r="AI454" s="22">
        <f>SUM(Z455:Z456)</f>
        <v>0</v>
      </c>
      <c r="AJ454" s="22">
        <f>SUM(AA455:AA456)</f>
        <v>0</v>
      </c>
    </row>
    <row r="455" spans="1:42" x14ac:dyDescent="0.2">
      <c r="A455" s="23" t="s">
        <v>210</v>
      </c>
      <c r="B455" s="23" t="s">
        <v>712</v>
      </c>
      <c r="C455" s="23" t="s">
        <v>721</v>
      </c>
      <c r="D455" s="23" t="s">
        <v>1231</v>
      </c>
      <c r="E455" s="23" t="s">
        <v>1146</v>
      </c>
      <c r="F455" s="24">
        <v>1.35</v>
      </c>
      <c r="G455" s="24">
        <v>0</v>
      </c>
      <c r="H455" s="24">
        <f>ROUND(F455*AD455,2)</f>
        <v>0</v>
      </c>
      <c r="I455" s="24">
        <f>J455-H455</f>
        <v>0</v>
      </c>
      <c r="J455" s="24">
        <f>ROUND(F455*G455,2)</f>
        <v>0</v>
      </c>
      <c r="K455" s="24">
        <v>0.1055</v>
      </c>
      <c r="L455" s="24">
        <f>F455*K455</f>
        <v>0.142425</v>
      </c>
      <c r="M455" s="25" t="s">
        <v>7</v>
      </c>
      <c r="N455" s="24">
        <f>IF(M455="5",I455,0)</f>
        <v>0</v>
      </c>
      <c r="Y455" s="24">
        <f>IF(AC455=0,J455,0)</f>
        <v>0</v>
      </c>
      <c r="Z455" s="24">
        <f>IF(AC455=15,J455,0)</f>
        <v>0</v>
      </c>
      <c r="AA455" s="24">
        <f>IF(AC455=21,J455,0)</f>
        <v>0</v>
      </c>
      <c r="AC455" s="26">
        <v>21</v>
      </c>
      <c r="AD455" s="26">
        <f>G455*0.853314527503526</f>
        <v>0</v>
      </c>
      <c r="AE455" s="26">
        <f>G455*(1-0.853314527503526)</f>
        <v>0</v>
      </c>
      <c r="AL455" s="26">
        <f>F455*AD455</f>
        <v>0</v>
      </c>
      <c r="AM455" s="26">
        <f>F455*AE455</f>
        <v>0</v>
      </c>
      <c r="AN455" s="27" t="s">
        <v>1184</v>
      </c>
      <c r="AO455" s="27" t="s">
        <v>1200</v>
      </c>
      <c r="AP455" s="15" t="s">
        <v>1210</v>
      </c>
    </row>
    <row r="456" spans="1:42" x14ac:dyDescent="0.2">
      <c r="D456" s="28" t="s">
        <v>940</v>
      </c>
      <c r="F456" s="29">
        <v>1.35</v>
      </c>
    </row>
    <row r="457" spans="1:42" x14ac:dyDescent="0.2">
      <c r="A457" s="20"/>
      <c r="B457" s="21" t="s">
        <v>712</v>
      </c>
      <c r="C457" s="21" t="s">
        <v>42</v>
      </c>
      <c r="D457" s="57" t="s">
        <v>808</v>
      </c>
      <c r="E457" s="58"/>
      <c r="F457" s="58"/>
      <c r="G457" s="58"/>
      <c r="H457" s="22">
        <f>SUM(H458:H458)</f>
        <v>0</v>
      </c>
      <c r="I457" s="22">
        <f>SUM(I458:I458)</f>
        <v>0</v>
      </c>
      <c r="J457" s="22">
        <f>H457+I457</f>
        <v>0</v>
      </c>
      <c r="K457" s="15"/>
      <c r="L457" s="22">
        <f>SUM(L458:L458)</f>
        <v>6.5285999999999997E-2</v>
      </c>
      <c r="O457" s="22">
        <f>IF(P457="PR",J457,SUM(N458:N458))</f>
        <v>0</v>
      </c>
      <c r="P457" s="15" t="s">
        <v>1173</v>
      </c>
      <c r="Q457" s="22">
        <f>IF(P457="HS",H457,0)</f>
        <v>0</v>
      </c>
      <c r="R457" s="22">
        <f>IF(P457="HS",I457-O457,0)</f>
        <v>0</v>
      </c>
      <c r="S457" s="22">
        <f>IF(P457="PS",H457,0)</f>
        <v>0</v>
      </c>
      <c r="T457" s="22">
        <f>IF(P457="PS",I457-O457,0)</f>
        <v>0</v>
      </c>
      <c r="U457" s="22">
        <f>IF(P457="MP",H457,0)</f>
        <v>0</v>
      </c>
      <c r="V457" s="22">
        <f>IF(P457="MP",I457-O457,0)</f>
        <v>0</v>
      </c>
      <c r="W457" s="22">
        <f>IF(P457="OM",H457,0)</f>
        <v>0</v>
      </c>
      <c r="X457" s="15" t="s">
        <v>712</v>
      </c>
      <c r="AH457" s="22">
        <f>SUM(Y458:Y458)</f>
        <v>0</v>
      </c>
      <c r="AI457" s="22">
        <f>SUM(Z458:Z458)</f>
        <v>0</v>
      </c>
      <c r="AJ457" s="22">
        <f>SUM(AA458:AA458)</f>
        <v>0</v>
      </c>
    </row>
    <row r="458" spans="1:42" x14ac:dyDescent="0.2">
      <c r="A458" s="23" t="s">
        <v>211</v>
      </c>
      <c r="B458" s="23" t="s">
        <v>712</v>
      </c>
      <c r="C458" s="23" t="s">
        <v>722</v>
      </c>
      <c r="D458" s="23" t="s">
        <v>809</v>
      </c>
      <c r="E458" s="23" t="s">
        <v>1146</v>
      </c>
      <c r="F458" s="24">
        <v>3.51</v>
      </c>
      <c r="G458" s="24">
        <v>0</v>
      </c>
      <c r="H458" s="24">
        <f>ROUND(F458*AD458,2)</f>
        <v>0</v>
      </c>
      <c r="I458" s="24">
        <f>J458-H458</f>
        <v>0</v>
      </c>
      <c r="J458" s="24">
        <f>ROUND(F458*G458,2)</f>
        <v>0</v>
      </c>
      <c r="K458" s="24">
        <v>1.8599999999999998E-2</v>
      </c>
      <c r="L458" s="24">
        <f>F458*K458</f>
        <v>6.5285999999999997E-2</v>
      </c>
      <c r="M458" s="25" t="s">
        <v>7</v>
      </c>
      <c r="N458" s="24">
        <f>IF(M458="5",I458,0)</f>
        <v>0</v>
      </c>
      <c r="Y458" s="24">
        <f>IF(AC458=0,J458,0)</f>
        <v>0</v>
      </c>
      <c r="Z458" s="24">
        <f>IF(AC458=15,J458,0)</f>
        <v>0</v>
      </c>
      <c r="AA458" s="24">
        <f>IF(AC458=21,J458,0)</f>
        <v>0</v>
      </c>
      <c r="AC458" s="26">
        <v>21</v>
      </c>
      <c r="AD458" s="26">
        <f>G458*0.563277249451353</f>
        <v>0</v>
      </c>
      <c r="AE458" s="26">
        <f>G458*(1-0.563277249451353)</f>
        <v>0</v>
      </c>
      <c r="AL458" s="26">
        <f>F458*AD458</f>
        <v>0</v>
      </c>
      <c r="AM458" s="26">
        <f>F458*AE458</f>
        <v>0</v>
      </c>
      <c r="AN458" s="27" t="s">
        <v>1185</v>
      </c>
      <c r="AO458" s="27" t="s">
        <v>1200</v>
      </c>
      <c r="AP458" s="15" t="s">
        <v>1210</v>
      </c>
    </row>
    <row r="459" spans="1:42" x14ac:dyDescent="0.2">
      <c r="D459" s="28" t="s">
        <v>975</v>
      </c>
      <c r="F459" s="29">
        <v>3.51</v>
      </c>
    </row>
    <row r="460" spans="1:42" x14ac:dyDescent="0.2">
      <c r="A460" s="20"/>
      <c r="B460" s="21" t="s">
        <v>712</v>
      </c>
      <c r="C460" s="21" t="s">
        <v>67</v>
      </c>
      <c r="D460" s="57" t="s">
        <v>811</v>
      </c>
      <c r="E460" s="58"/>
      <c r="F460" s="58"/>
      <c r="G460" s="58"/>
      <c r="H460" s="22">
        <f>SUM(H461:H469)</f>
        <v>0</v>
      </c>
      <c r="I460" s="22">
        <f>SUM(I461:I469)</f>
        <v>0</v>
      </c>
      <c r="J460" s="22">
        <f>H460+I460</f>
        <v>0</v>
      </c>
      <c r="K460" s="15"/>
      <c r="L460" s="22">
        <f>SUM(L461:L469)</f>
        <v>0.40540020000000004</v>
      </c>
      <c r="O460" s="22">
        <f>IF(P460="PR",J460,SUM(N461:N469))</f>
        <v>0</v>
      </c>
      <c r="P460" s="15" t="s">
        <v>1173</v>
      </c>
      <c r="Q460" s="22">
        <f>IF(P460="HS",H460,0)</f>
        <v>0</v>
      </c>
      <c r="R460" s="22">
        <f>IF(P460="HS",I460-O460,0)</f>
        <v>0</v>
      </c>
      <c r="S460" s="22">
        <f>IF(P460="PS",H460,0)</f>
        <v>0</v>
      </c>
      <c r="T460" s="22">
        <f>IF(P460="PS",I460-O460,0)</f>
        <v>0</v>
      </c>
      <c r="U460" s="22">
        <f>IF(P460="MP",H460,0)</f>
        <v>0</v>
      </c>
      <c r="V460" s="22">
        <f>IF(P460="MP",I460-O460,0)</f>
        <v>0</v>
      </c>
      <c r="W460" s="22">
        <f>IF(P460="OM",H460,0)</f>
        <v>0</v>
      </c>
      <c r="X460" s="15" t="s">
        <v>712</v>
      </c>
      <c r="AH460" s="22">
        <f>SUM(Y461:Y469)</f>
        <v>0</v>
      </c>
      <c r="AI460" s="22">
        <f>SUM(Z461:Z469)</f>
        <v>0</v>
      </c>
      <c r="AJ460" s="22">
        <f>SUM(AA461:AA469)</f>
        <v>0</v>
      </c>
    </row>
    <row r="461" spans="1:42" x14ac:dyDescent="0.2">
      <c r="A461" s="23" t="s">
        <v>212</v>
      </c>
      <c r="B461" s="23" t="s">
        <v>712</v>
      </c>
      <c r="C461" s="23" t="s">
        <v>723</v>
      </c>
      <c r="D461" s="23" t="s">
        <v>1218</v>
      </c>
      <c r="E461" s="23" t="s">
        <v>1147</v>
      </c>
      <c r="F461" s="24">
        <v>0.11</v>
      </c>
      <c r="G461" s="24">
        <v>0</v>
      </c>
      <c r="H461" s="24">
        <f>ROUND(F461*AD461,2)</f>
        <v>0</v>
      </c>
      <c r="I461" s="24">
        <f>J461-H461</f>
        <v>0</v>
      </c>
      <c r="J461" s="24">
        <f>ROUND(F461*G461,2)</f>
        <v>0</v>
      </c>
      <c r="K461" s="24">
        <v>2.5249999999999999</v>
      </c>
      <c r="L461" s="24">
        <f>F461*K461</f>
        <v>0.27775</v>
      </c>
      <c r="M461" s="25" t="s">
        <v>7</v>
      </c>
      <c r="N461" s="24">
        <f>IF(M461="5",I461,0)</f>
        <v>0</v>
      </c>
      <c r="Y461" s="24">
        <f>IF(AC461=0,J461,0)</f>
        <v>0</v>
      </c>
      <c r="Z461" s="24">
        <f>IF(AC461=15,J461,0)</f>
        <v>0</v>
      </c>
      <c r="AA461" s="24">
        <f>IF(AC461=21,J461,0)</f>
        <v>0</v>
      </c>
      <c r="AC461" s="26">
        <v>21</v>
      </c>
      <c r="AD461" s="26">
        <f>G461*0.859082802547771</f>
        <v>0</v>
      </c>
      <c r="AE461" s="26">
        <f>G461*(1-0.859082802547771)</f>
        <v>0</v>
      </c>
      <c r="AL461" s="26">
        <f>F461*AD461</f>
        <v>0</v>
      </c>
      <c r="AM461" s="26">
        <f>F461*AE461</f>
        <v>0</v>
      </c>
      <c r="AN461" s="27" t="s">
        <v>1186</v>
      </c>
      <c r="AO461" s="27" t="s">
        <v>1201</v>
      </c>
      <c r="AP461" s="15" t="s">
        <v>1210</v>
      </c>
    </row>
    <row r="462" spans="1:42" x14ac:dyDescent="0.2">
      <c r="D462" s="28" t="s">
        <v>976</v>
      </c>
      <c r="F462" s="29">
        <v>0.11</v>
      </c>
    </row>
    <row r="463" spans="1:42" x14ac:dyDescent="0.2">
      <c r="A463" s="23" t="s">
        <v>213</v>
      </c>
      <c r="B463" s="23" t="s">
        <v>712</v>
      </c>
      <c r="C463" s="23" t="s">
        <v>724</v>
      </c>
      <c r="D463" s="23" t="s">
        <v>813</v>
      </c>
      <c r="E463" s="23" t="s">
        <v>1146</v>
      </c>
      <c r="F463" s="24">
        <v>0.1</v>
      </c>
      <c r="G463" s="24">
        <v>0</v>
      </c>
      <c r="H463" s="24">
        <f>ROUND(F463*AD463,2)</f>
        <v>0</v>
      </c>
      <c r="I463" s="24">
        <f>J463-H463</f>
        <v>0</v>
      </c>
      <c r="J463" s="24">
        <f>ROUND(F463*G463,2)</f>
        <v>0</v>
      </c>
      <c r="K463" s="24">
        <v>1.41E-2</v>
      </c>
      <c r="L463" s="24">
        <f>F463*K463</f>
        <v>1.41E-3</v>
      </c>
      <c r="M463" s="25" t="s">
        <v>7</v>
      </c>
      <c r="N463" s="24">
        <f>IF(M463="5",I463,0)</f>
        <v>0</v>
      </c>
      <c r="Y463" s="24">
        <f>IF(AC463=0,J463,0)</f>
        <v>0</v>
      </c>
      <c r="Z463" s="24">
        <f>IF(AC463=15,J463,0)</f>
        <v>0</v>
      </c>
      <c r="AA463" s="24">
        <f>IF(AC463=21,J463,0)</f>
        <v>0</v>
      </c>
      <c r="AC463" s="26">
        <v>21</v>
      </c>
      <c r="AD463" s="26">
        <f>G463*0.637948717948718</f>
        <v>0</v>
      </c>
      <c r="AE463" s="26">
        <f>G463*(1-0.637948717948718)</f>
        <v>0</v>
      </c>
      <c r="AL463" s="26">
        <f>F463*AD463</f>
        <v>0</v>
      </c>
      <c r="AM463" s="26">
        <f>F463*AE463</f>
        <v>0</v>
      </c>
      <c r="AN463" s="27" t="s">
        <v>1186</v>
      </c>
      <c r="AO463" s="27" t="s">
        <v>1201</v>
      </c>
      <c r="AP463" s="15" t="s">
        <v>1210</v>
      </c>
    </row>
    <row r="464" spans="1:42" x14ac:dyDescent="0.2">
      <c r="D464" s="28" t="s">
        <v>943</v>
      </c>
      <c r="F464" s="29">
        <v>0.1</v>
      </c>
    </row>
    <row r="465" spans="1:42" x14ac:dyDescent="0.2">
      <c r="A465" s="23" t="s">
        <v>214</v>
      </c>
      <c r="B465" s="23" t="s">
        <v>712</v>
      </c>
      <c r="C465" s="23" t="s">
        <v>725</v>
      </c>
      <c r="D465" s="23" t="s">
        <v>815</v>
      </c>
      <c r="E465" s="23" t="s">
        <v>1146</v>
      </c>
      <c r="F465" s="24">
        <v>0.1</v>
      </c>
      <c r="G465" s="24">
        <v>0</v>
      </c>
      <c r="H465" s="24">
        <f>ROUND(F465*AD465,2)</f>
        <v>0</v>
      </c>
      <c r="I465" s="24">
        <f>J465-H465</f>
        <v>0</v>
      </c>
      <c r="J465" s="24">
        <f>ROUND(F465*G465,2)</f>
        <v>0</v>
      </c>
      <c r="K465" s="24">
        <v>0</v>
      </c>
      <c r="L465" s="24">
        <f>F465*K465</f>
        <v>0</v>
      </c>
      <c r="M465" s="25" t="s">
        <v>7</v>
      </c>
      <c r="N465" s="24">
        <f>IF(M465="5",I465,0)</f>
        <v>0</v>
      </c>
      <c r="Y465" s="24">
        <f>IF(AC465=0,J465,0)</f>
        <v>0</v>
      </c>
      <c r="Z465" s="24">
        <f>IF(AC465=15,J465,0)</f>
        <v>0</v>
      </c>
      <c r="AA465" s="24">
        <f>IF(AC465=21,J465,0)</f>
        <v>0</v>
      </c>
      <c r="AC465" s="26">
        <v>21</v>
      </c>
      <c r="AD465" s="26">
        <f>G465*0</f>
        <v>0</v>
      </c>
      <c r="AE465" s="26">
        <f>G465*(1-0)</f>
        <v>0</v>
      </c>
      <c r="AL465" s="26">
        <f>F465*AD465</f>
        <v>0</v>
      </c>
      <c r="AM465" s="26">
        <f>F465*AE465</f>
        <v>0</v>
      </c>
      <c r="AN465" s="27" t="s">
        <v>1186</v>
      </c>
      <c r="AO465" s="27" t="s">
        <v>1201</v>
      </c>
      <c r="AP465" s="15" t="s">
        <v>1210</v>
      </c>
    </row>
    <row r="466" spans="1:42" x14ac:dyDescent="0.2">
      <c r="D466" s="28" t="s">
        <v>944</v>
      </c>
      <c r="F466" s="29">
        <v>0.1</v>
      </c>
    </row>
    <row r="467" spans="1:42" x14ac:dyDescent="0.2">
      <c r="A467" s="23" t="s">
        <v>215</v>
      </c>
      <c r="B467" s="23" t="s">
        <v>712</v>
      </c>
      <c r="C467" s="23" t="s">
        <v>726</v>
      </c>
      <c r="D467" s="23" t="s">
        <v>817</v>
      </c>
      <c r="E467" s="23" t="s">
        <v>1146</v>
      </c>
      <c r="F467" s="24">
        <v>3.37</v>
      </c>
      <c r="G467" s="24">
        <v>0</v>
      </c>
      <c r="H467" s="24">
        <f>ROUND(F467*AD467,2)</f>
        <v>0</v>
      </c>
      <c r="I467" s="24">
        <f>J467-H467</f>
        <v>0</v>
      </c>
      <c r="J467" s="24">
        <f>ROUND(F467*G467,2)</f>
        <v>0</v>
      </c>
      <c r="K467" s="24">
        <v>3.415E-2</v>
      </c>
      <c r="L467" s="24">
        <f>F467*K467</f>
        <v>0.11508550000000001</v>
      </c>
      <c r="M467" s="25" t="s">
        <v>7</v>
      </c>
      <c r="N467" s="24">
        <f>IF(M467="5",I467,0)</f>
        <v>0</v>
      </c>
      <c r="Y467" s="24">
        <f>IF(AC467=0,J467,0)</f>
        <v>0</v>
      </c>
      <c r="Z467" s="24">
        <f>IF(AC467=15,J467,0)</f>
        <v>0</v>
      </c>
      <c r="AA467" s="24">
        <f>IF(AC467=21,J467,0)</f>
        <v>0</v>
      </c>
      <c r="AC467" s="26">
        <v>21</v>
      </c>
      <c r="AD467" s="26">
        <f>G467*0.841828478964401</f>
        <v>0</v>
      </c>
      <c r="AE467" s="26">
        <f>G467*(1-0.841828478964401)</f>
        <v>0</v>
      </c>
      <c r="AL467" s="26">
        <f>F467*AD467</f>
        <v>0</v>
      </c>
      <c r="AM467" s="26">
        <f>F467*AE467</f>
        <v>0</v>
      </c>
      <c r="AN467" s="27" t="s">
        <v>1186</v>
      </c>
      <c r="AO467" s="27" t="s">
        <v>1201</v>
      </c>
      <c r="AP467" s="15" t="s">
        <v>1210</v>
      </c>
    </row>
    <row r="468" spans="1:42" x14ac:dyDescent="0.2">
      <c r="D468" s="28" t="s">
        <v>977</v>
      </c>
      <c r="F468" s="29">
        <v>3.37</v>
      </c>
    </row>
    <row r="469" spans="1:42" x14ac:dyDescent="0.2">
      <c r="A469" s="23" t="s">
        <v>216</v>
      </c>
      <c r="B469" s="23" t="s">
        <v>712</v>
      </c>
      <c r="C469" s="23" t="s">
        <v>727</v>
      </c>
      <c r="D469" s="23" t="s">
        <v>1250</v>
      </c>
      <c r="E469" s="23" t="s">
        <v>1146</v>
      </c>
      <c r="F469" s="24">
        <v>3.37</v>
      </c>
      <c r="G469" s="24">
        <v>0</v>
      </c>
      <c r="H469" s="24">
        <f>ROUND(F469*AD469,2)</f>
        <v>0</v>
      </c>
      <c r="I469" s="24">
        <f>J469-H469</f>
        <v>0</v>
      </c>
      <c r="J469" s="24">
        <f>ROUND(F469*G469,2)</f>
        <v>0</v>
      </c>
      <c r="K469" s="24">
        <v>3.31E-3</v>
      </c>
      <c r="L469" s="24">
        <f>F469*K469</f>
        <v>1.11547E-2</v>
      </c>
      <c r="M469" s="25" t="s">
        <v>7</v>
      </c>
      <c r="N469" s="24">
        <f>IF(M469="5",I469,0)</f>
        <v>0</v>
      </c>
      <c r="Y469" s="24">
        <f>IF(AC469=0,J469,0)</f>
        <v>0</v>
      </c>
      <c r="Z469" s="24">
        <f>IF(AC469=15,J469,0)</f>
        <v>0</v>
      </c>
      <c r="AA469" s="24">
        <f>IF(AC469=21,J469,0)</f>
        <v>0</v>
      </c>
      <c r="AC469" s="26">
        <v>21</v>
      </c>
      <c r="AD469" s="26">
        <f>G469*0.752032520325203</f>
        <v>0</v>
      </c>
      <c r="AE469" s="26">
        <f>G469*(1-0.752032520325203)</f>
        <v>0</v>
      </c>
      <c r="AL469" s="26">
        <f>F469*AD469</f>
        <v>0</v>
      </c>
      <c r="AM469" s="26">
        <f>F469*AE469</f>
        <v>0</v>
      </c>
      <c r="AN469" s="27" t="s">
        <v>1186</v>
      </c>
      <c r="AO469" s="27" t="s">
        <v>1201</v>
      </c>
      <c r="AP469" s="15" t="s">
        <v>1210</v>
      </c>
    </row>
    <row r="470" spans="1:42" x14ac:dyDescent="0.2">
      <c r="D470" s="28" t="s">
        <v>977</v>
      </c>
      <c r="F470" s="29">
        <v>3.37</v>
      </c>
    </row>
    <row r="471" spans="1:42" x14ac:dyDescent="0.2">
      <c r="A471" s="20"/>
      <c r="B471" s="21" t="s">
        <v>712</v>
      </c>
      <c r="C471" s="21" t="s">
        <v>685</v>
      </c>
      <c r="D471" s="57" t="s">
        <v>821</v>
      </c>
      <c r="E471" s="58"/>
      <c r="F471" s="58"/>
      <c r="G471" s="58"/>
      <c r="H471" s="22">
        <f>SUM(H472:H482)</f>
        <v>0</v>
      </c>
      <c r="I471" s="22">
        <f>SUM(I472:I482)</f>
        <v>0</v>
      </c>
      <c r="J471" s="22">
        <f>H471+I471</f>
        <v>0</v>
      </c>
      <c r="K471" s="15"/>
      <c r="L471" s="22">
        <f>SUM(L472:L482)</f>
        <v>9.9386000000000006E-3</v>
      </c>
      <c r="O471" s="22">
        <f>IF(P471="PR",J471,SUM(N472:N482))</f>
        <v>0</v>
      </c>
      <c r="P471" s="15" t="s">
        <v>1174</v>
      </c>
      <c r="Q471" s="22">
        <f>IF(P471="HS",H471,0)</f>
        <v>0</v>
      </c>
      <c r="R471" s="22">
        <f>IF(P471="HS",I471-O471,0)</f>
        <v>0</v>
      </c>
      <c r="S471" s="22">
        <f>IF(P471="PS",H471,0)</f>
        <v>0</v>
      </c>
      <c r="T471" s="22">
        <f>IF(P471="PS",I471-O471,0)</f>
        <v>0</v>
      </c>
      <c r="U471" s="22">
        <f>IF(P471="MP",H471,0)</f>
        <v>0</v>
      </c>
      <c r="V471" s="22">
        <f>IF(P471="MP",I471-O471,0)</f>
        <v>0</v>
      </c>
      <c r="W471" s="22">
        <f>IF(P471="OM",H471,0)</f>
        <v>0</v>
      </c>
      <c r="X471" s="15" t="s">
        <v>712</v>
      </c>
      <c r="AH471" s="22">
        <f>SUM(Y472:Y482)</f>
        <v>0</v>
      </c>
      <c r="AI471" s="22">
        <f>SUM(Z472:Z482)</f>
        <v>0</v>
      </c>
      <c r="AJ471" s="22">
        <f>SUM(AA472:AA482)</f>
        <v>0</v>
      </c>
    </row>
    <row r="472" spans="1:42" x14ac:dyDescent="0.2">
      <c r="A472" s="23" t="s">
        <v>217</v>
      </c>
      <c r="B472" s="23" t="s">
        <v>712</v>
      </c>
      <c r="C472" s="23" t="s">
        <v>728</v>
      </c>
      <c r="D472" s="23" t="s">
        <v>1251</v>
      </c>
      <c r="E472" s="23" t="s">
        <v>1146</v>
      </c>
      <c r="F472" s="24">
        <v>4.46</v>
      </c>
      <c r="G472" s="24">
        <v>0</v>
      </c>
      <c r="H472" s="24">
        <f>ROUND(F472*AD472,2)</f>
        <v>0</v>
      </c>
      <c r="I472" s="24">
        <f>J472-H472</f>
        <v>0</v>
      </c>
      <c r="J472" s="24">
        <f>ROUND(F472*G472,2)</f>
        <v>0</v>
      </c>
      <c r="K472" s="24">
        <v>5.6999999999999998E-4</v>
      </c>
      <c r="L472" s="24">
        <f>F472*K472</f>
        <v>2.5421999999999997E-3</v>
      </c>
      <c r="M472" s="25" t="s">
        <v>7</v>
      </c>
      <c r="N472" s="24">
        <f>IF(M472="5",I472,0)</f>
        <v>0</v>
      </c>
      <c r="Y472" s="24">
        <f>IF(AC472=0,J472,0)</f>
        <v>0</v>
      </c>
      <c r="Z472" s="24">
        <f>IF(AC472=15,J472,0)</f>
        <v>0</v>
      </c>
      <c r="AA472" s="24">
        <f>IF(AC472=21,J472,0)</f>
        <v>0</v>
      </c>
      <c r="AC472" s="26">
        <v>21</v>
      </c>
      <c r="AD472" s="26">
        <f>G472*0.805751492132393</f>
        <v>0</v>
      </c>
      <c r="AE472" s="26">
        <f>G472*(1-0.805751492132393)</f>
        <v>0</v>
      </c>
      <c r="AL472" s="26">
        <f>F472*AD472</f>
        <v>0</v>
      </c>
      <c r="AM472" s="26">
        <f>F472*AE472</f>
        <v>0</v>
      </c>
      <c r="AN472" s="27" t="s">
        <v>1187</v>
      </c>
      <c r="AO472" s="27" t="s">
        <v>1202</v>
      </c>
      <c r="AP472" s="15" t="s">
        <v>1210</v>
      </c>
    </row>
    <row r="473" spans="1:42" x14ac:dyDescent="0.2">
      <c r="D473" s="28" t="s">
        <v>978</v>
      </c>
      <c r="F473" s="29">
        <v>4.46</v>
      </c>
    </row>
    <row r="474" spans="1:42" x14ac:dyDescent="0.2">
      <c r="A474" s="23" t="s">
        <v>218</v>
      </c>
      <c r="B474" s="23" t="s">
        <v>712</v>
      </c>
      <c r="C474" s="23" t="s">
        <v>729</v>
      </c>
      <c r="D474" s="23" t="s">
        <v>1234</v>
      </c>
      <c r="E474" s="23" t="s">
        <v>1146</v>
      </c>
      <c r="F474" s="24">
        <v>4.46</v>
      </c>
      <c r="G474" s="24">
        <v>0</v>
      </c>
      <c r="H474" s="24">
        <f>ROUND(F474*AD474,2)</f>
        <v>0</v>
      </c>
      <c r="I474" s="24">
        <f>J474-H474</f>
        <v>0</v>
      </c>
      <c r="J474" s="24">
        <f>ROUND(F474*G474,2)</f>
        <v>0</v>
      </c>
      <c r="K474" s="24">
        <v>7.3999999999999999E-4</v>
      </c>
      <c r="L474" s="24">
        <f>F474*K474</f>
        <v>3.3003999999999998E-3</v>
      </c>
      <c r="M474" s="25" t="s">
        <v>7</v>
      </c>
      <c r="N474" s="24">
        <f>IF(M474="5",I474,0)</f>
        <v>0</v>
      </c>
      <c r="Y474" s="24">
        <f>IF(AC474=0,J474,0)</f>
        <v>0</v>
      </c>
      <c r="Z474" s="24">
        <f>IF(AC474=15,J474,0)</f>
        <v>0</v>
      </c>
      <c r="AA474" s="24">
        <f>IF(AC474=21,J474,0)</f>
        <v>0</v>
      </c>
      <c r="AC474" s="26">
        <v>21</v>
      </c>
      <c r="AD474" s="26">
        <f>G474*0.750758341759353</f>
        <v>0</v>
      </c>
      <c r="AE474" s="26">
        <f>G474*(1-0.750758341759353)</f>
        <v>0</v>
      </c>
      <c r="AL474" s="26">
        <f>F474*AD474</f>
        <v>0</v>
      </c>
      <c r="AM474" s="26">
        <f>F474*AE474</f>
        <v>0</v>
      </c>
      <c r="AN474" s="27" t="s">
        <v>1187</v>
      </c>
      <c r="AO474" s="27" t="s">
        <v>1202</v>
      </c>
      <c r="AP474" s="15" t="s">
        <v>1210</v>
      </c>
    </row>
    <row r="475" spans="1:42" x14ac:dyDescent="0.2">
      <c r="D475" s="28" t="s">
        <v>979</v>
      </c>
      <c r="F475" s="29">
        <v>4.46</v>
      </c>
    </row>
    <row r="476" spans="1:42" x14ac:dyDescent="0.2">
      <c r="A476" s="23" t="s">
        <v>219</v>
      </c>
      <c r="B476" s="23" t="s">
        <v>712</v>
      </c>
      <c r="C476" s="23" t="s">
        <v>730</v>
      </c>
      <c r="D476" s="23" t="s">
        <v>1235</v>
      </c>
      <c r="E476" s="23" t="s">
        <v>1146</v>
      </c>
      <c r="F476" s="24">
        <v>1.0900000000000001</v>
      </c>
      <c r="G476" s="24">
        <v>0</v>
      </c>
      <c r="H476" s="24">
        <f>ROUND(F476*AD476,2)</f>
        <v>0</v>
      </c>
      <c r="I476" s="24">
        <f>J476-H476</f>
        <v>0</v>
      </c>
      <c r="J476" s="24">
        <f>ROUND(F476*G476,2)</f>
        <v>0</v>
      </c>
      <c r="K476" s="24">
        <v>4.0000000000000002E-4</v>
      </c>
      <c r="L476" s="24">
        <f>F476*K476</f>
        <v>4.3600000000000003E-4</v>
      </c>
      <c r="M476" s="25" t="s">
        <v>7</v>
      </c>
      <c r="N476" s="24">
        <f>IF(M476="5",I476,0)</f>
        <v>0</v>
      </c>
      <c r="Y476" s="24">
        <f>IF(AC476=0,J476,0)</f>
        <v>0</v>
      </c>
      <c r="Z476" s="24">
        <f>IF(AC476=15,J476,0)</f>
        <v>0</v>
      </c>
      <c r="AA476" s="24">
        <f>IF(AC476=21,J476,0)</f>
        <v>0</v>
      </c>
      <c r="AC476" s="26">
        <v>21</v>
      </c>
      <c r="AD476" s="26">
        <f>G476*0.966850828729282</f>
        <v>0</v>
      </c>
      <c r="AE476" s="26">
        <f>G476*(1-0.966850828729282)</f>
        <v>0</v>
      </c>
      <c r="AL476" s="26">
        <f>F476*AD476</f>
        <v>0</v>
      </c>
      <c r="AM476" s="26">
        <f>F476*AE476</f>
        <v>0</v>
      </c>
      <c r="AN476" s="27" t="s">
        <v>1187</v>
      </c>
      <c r="AO476" s="27" t="s">
        <v>1202</v>
      </c>
      <c r="AP476" s="15" t="s">
        <v>1210</v>
      </c>
    </row>
    <row r="477" spans="1:42" x14ac:dyDescent="0.2">
      <c r="D477" s="28" t="s">
        <v>980</v>
      </c>
      <c r="F477" s="29">
        <v>1.0900000000000001</v>
      </c>
    </row>
    <row r="478" spans="1:42" x14ac:dyDescent="0.2">
      <c r="A478" s="23" t="s">
        <v>220</v>
      </c>
      <c r="B478" s="23" t="s">
        <v>712</v>
      </c>
      <c r="C478" s="23" t="s">
        <v>731</v>
      </c>
      <c r="D478" s="23" t="s">
        <v>1236</v>
      </c>
      <c r="E478" s="23" t="s">
        <v>1146</v>
      </c>
      <c r="F478" s="24">
        <v>6.79</v>
      </c>
      <c r="G478" s="24">
        <v>0</v>
      </c>
      <c r="H478" s="24">
        <f>ROUND(F478*AD478,2)</f>
        <v>0</v>
      </c>
      <c r="I478" s="24">
        <f>J478-H478</f>
        <v>0</v>
      </c>
      <c r="J478" s="24">
        <f>ROUND(F478*G478,2)</f>
        <v>0</v>
      </c>
      <c r="K478" s="24">
        <v>4.0000000000000002E-4</v>
      </c>
      <c r="L478" s="24">
        <f>F478*K478</f>
        <v>2.7160000000000001E-3</v>
      </c>
      <c r="M478" s="25" t="s">
        <v>7</v>
      </c>
      <c r="N478" s="24">
        <f>IF(M478="5",I478,0)</f>
        <v>0</v>
      </c>
      <c r="Y478" s="24">
        <f>IF(AC478=0,J478,0)</f>
        <v>0</v>
      </c>
      <c r="Z478" s="24">
        <f>IF(AC478=15,J478,0)</f>
        <v>0</v>
      </c>
      <c r="AA478" s="24">
        <f>IF(AC478=21,J478,0)</f>
        <v>0</v>
      </c>
      <c r="AC478" s="26">
        <v>21</v>
      </c>
      <c r="AD478" s="26">
        <f>G478*0.938757264193116</f>
        <v>0</v>
      </c>
      <c r="AE478" s="26">
        <f>G478*(1-0.938757264193116)</f>
        <v>0</v>
      </c>
      <c r="AL478" s="26">
        <f>F478*AD478</f>
        <v>0</v>
      </c>
      <c r="AM478" s="26">
        <f>F478*AE478</f>
        <v>0</v>
      </c>
      <c r="AN478" s="27" t="s">
        <v>1187</v>
      </c>
      <c r="AO478" s="27" t="s">
        <v>1202</v>
      </c>
      <c r="AP478" s="15" t="s">
        <v>1210</v>
      </c>
    </row>
    <row r="479" spans="1:42" x14ac:dyDescent="0.2">
      <c r="D479" s="28" t="s">
        <v>981</v>
      </c>
      <c r="F479" s="29">
        <v>6.79</v>
      </c>
    </row>
    <row r="480" spans="1:42" x14ac:dyDescent="0.2">
      <c r="A480" s="23" t="s">
        <v>221</v>
      </c>
      <c r="B480" s="23" t="s">
        <v>712</v>
      </c>
      <c r="C480" s="23" t="s">
        <v>732</v>
      </c>
      <c r="D480" s="23" t="s">
        <v>1237</v>
      </c>
      <c r="E480" s="23" t="s">
        <v>1148</v>
      </c>
      <c r="F480" s="24">
        <v>2.95</v>
      </c>
      <c r="G480" s="24">
        <v>0</v>
      </c>
      <c r="H480" s="24">
        <f>ROUND(F480*AD480,2)</f>
        <v>0</v>
      </c>
      <c r="I480" s="24">
        <f>J480-H480</f>
        <v>0</v>
      </c>
      <c r="J480" s="24">
        <f>ROUND(F480*G480,2)</f>
        <v>0</v>
      </c>
      <c r="K480" s="24">
        <v>3.2000000000000003E-4</v>
      </c>
      <c r="L480" s="24">
        <f>F480*K480</f>
        <v>9.4400000000000018E-4</v>
      </c>
      <c r="M480" s="25" t="s">
        <v>7</v>
      </c>
      <c r="N480" s="24">
        <f>IF(M480="5",I480,0)</f>
        <v>0</v>
      </c>
      <c r="Y480" s="24">
        <f>IF(AC480=0,J480,0)</f>
        <v>0</v>
      </c>
      <c r="Z480" s="24">
        <f>IF(AC480=15,J480,0)</f>
        <v>0</v>
      </c>
      <c r="AA480" s="24">
        <f>IF(AC480=21,J480,0)</f>
        <v>0</v>
      </c>
      <c r="AC480" s="26">
        <v>21</v>
      </c>
      <c r="AD480" s="26">
        <f>G480*0.584192439862543</f>
        <v>0</v>
      </c>
      <c r="AE480" s="26">
        <f>G480*(1-0.584192439862543)</f>
        <v>0</v>
      </c>
      <c r="AL480" s="26">
        <f>F480*AD480</f>
        <v>0</v>
      </c>
      <c r="AM480" s="26">
        <f>F480*AE480</f>
        <v>0</v>
      </c>
      <c r="AN480" s="27" t="s">
        <v>1187</v>
      </c>
      <c r="AO480" s="27" t="s">
        <v>1202</v>
      </c>
      <c r="AP480" s="15" t="s">
        <v>1210</v>
      </c>
    </row>
    <row r="481" spans="1:42" x14ac:dyDescent="0.2">
      <c r="D481" s="28" t="s">
        <v>982</v>
      </c>
      <c r="F481" s="29">
        <v>2.95</v>
      </c>
    </row>
    <row r="482" spans="1:42" x14ac:dyDescent="0.2">
      <c r="A482" s="23" t="s">
        <v>222</v>
      </c>
      <c r="B482" s="23" t="s">
        <v>712</v>
      </c>
      <c r="C482" s="23" t="s">
        <v>733</v>
      </c>
      <c r="D482" s="23" t="s">
        <v>827</v>
      </c>
      <c r="E482" s="23" t="s">
        <v>1149</v>
      </c>
      <c r="F482" s="24">
        <v>0.03</v>
      </c>
      <c r="G482" s="24">
        <v>0</v>
      </c>
      <c r="H482" s="24">
        <f>ROUND(F482*AD482,2)</f>
        <v>0</v>
      </c>
      <c r="I482" s="24">
        <f>J482-H482</f>
        <v>0</v>
      </c>
      <c r="J482" s="24">
        <f>ROUND(F482*G482,2)</f>
        <v>0</v>
      </c>
      <c r="K482" s="24">
        <v>0</v>
      </c>
      <c r="L482" s="24">
        <f>F482*K482</f>
        <v>0</v>
      </c>
      <c r="M482" s="25" t="s">
        <v>11</v>
      </c>
      <c r="N482" s="24">
        <f>IF(M482="5",I482,0)</f>
        <v>0</v>
      </c>
      <c r="Y482" s="24">
        <f>IF(AC482=0,J482,0)</f>
        <v>0</v>
      </c>
      <c r="Z482" s="24">
        <f>IF(AC482=15,J482,0)</f>
        <v>0</v>
      </c>
      <c r="AA482" s="24">
        <f>IF(AC482=21,J482,0)</f>
        <v>0</v>
      </c>
      <c r="AC482" s="26">
        <v>21</v>
      </c>
      <c r="AD482" s="26">
        <f>G482*0</f>
        <v>0</v>
      </c>
      <c r="AE482" s="26">
        <f>G482*(1-0)</f>
        <v>0</v>
      </c>
      <c r="AL482" s="26">
        <f>F482*AD482</f>
        <v>0</v>
      </c>
      <c r="AM482" s="26">
        <f>F482*AE482</f>
        <v>0</v>
      </c>
      <c r="AN482" s="27" t="s">
        <v>1187</v>
      </c>
      <c r="AO482" s="27" t="s">
        <v>1202</v>
      </c>
      <c r="AP482" s="15" t="s">
        <v>1210</v>
      </c>
    </row>
    <row r="483" spans="1:42" x14ac:dyDescent="0.2">
      <c r="D483" s="28" t="s">
        <v>983</v>
      </c>
      <c r="F483" s="29">
        <v>0.03</v>
      </c>
    </row>
    <row r="484" spans="1:42" x14ac:dyDescent="0.2">
      <c r="A484" s="20"/>
      <c r="B484" s="21" t="s">
        <v>712</v>
      </c>
      <c r="C484" s="21" t="s">
        <v>695</v>
      </c>
      <c r="D484" s="57" t="s">
        <v>829</v>
      </c>
      <c r="E484" s="58"/>
      <c r="F484" s="58"/>
      <c r="G484" s="58"/>
      <c r="H484" s="22">
        <f>SUM(H485:H485)</f>
        <v>0</v>
      </c>
      <c r="I484" s="22">
        <f>SUM(I485:I485)</f>
        <v>0</v>
      </c>
      <c r="J484" s="22">
        <f>H484+I484</f>
        <v>0</v>
      </c>
      <c r="K484" s="15"/>
      <c r="L484" s="22">
        <f>SUM(L485:L485)</f>
        <v>1.4599999999999999E-3</v>
      </c>
      <c r="O484" s="22">
        <f>IF(P484="PR",J484,SUM(N485:N485))</f>
        <v>0</v>
      </c>
      <c r="P484" s="15" t="s">
        <v>1174</v>
      </c>
      <c r="Q484" s="22">
        <f>IF(P484="HS",H484,0)</f>
        <v>0</v>
      </c>
      <c r="R484" s="22">
        <f>IF(P484="HS",I484-O484,0)</f>
        <v>0</v>
      </c>
      <c r="S484" s="22">
        <f>IF(P484="PS",H484,0)</f>
        <v>0</v>
      </c>
      <c r="T484" s="22">
        <f>IF(P484="PS",I484-O484,0)</f>
        <v>0</v>
      </c>
      <c r="U484" s="22">
        <f>IF(P484="MP",H484,0)</f>
        <v>0</v>
      </c>
      <c r="V484" s="22">
        <f>IF(P484="MP",I484-O484,0)</f>
        <v>0</v>
      </c>
      <c r="W484" s="22">
        <f>IF(P484="OM",H484,0)</f>
        <v>0</v>
      </c>
      <c r="X484" s="15" t="s">
        <v>712</v>
      </c>
      <c r="AH484" s="22">
        <f>SUM(Y485:Y485)</f>
        <v>0</v>
      </c>
      <c r="AI484" s="22">
        <f>SUM(Z485:Z485)</f>
        <v>0</v>
      </c>
      <c r="AJ484" s="22">
        <f>SUM(AA485:AA485)</f>
        <v>0</v>
      </c>
    </row>
    <row r="485" spans="1:42" x14ac:dyDescent="0.2">
      <c r="A485" s="23" t="s">
        <v>223</v>
      </c>
      <c r="B485" s="23" t="s">
        <v>712</v>
      </c>
      <c r="C485" s="23" t="s">
        <v>734</v>
      </c>
      <c r="D485" s="23" t="s">
        <v>830</v>
      </c>
      <c r="E485" s="23" t="s">
        <v>1150</v>
      </c>
      <c r="F485" s="24">
        <v>1</v>
      </c>
      <c r="G485" s="24">
        <v>0</v>
      </c>
      <c r="H485" s="24">
        <f>ROUND(F485*AD485,2)</f>
        <v>0</v>
      </c>
      <c r="I485" s="24">
        <f>J485-H485</f>
        <v>0</v>
      </c>
      <c r="J485" s="24">
        <f>ROUND(F485*G485,2)</f>
        <v>0</v>
      </c>
      <c r="K485" s="24">
        <v>1.4599999999999999E-3</v>
      </c>
      <c r="L485" s="24">
        <f>F485*K485</f>
        <v>1.4599999999999999E-3</v>
      </c>
      <c r="M485" s="25" t="s">
        <v>7</v>
      </c>
      <c r="N485" s="24">
        <f>IF(M485="5",I485,0)</f>
        <v>0</v>
      </c>
      <c r="Y485" s="24">
        <f>IF(AC485=0,J485,0)</f>
        <v>0</v>
      </c>
      <c r="Z485" s="24">
        <f>IF(AC485=15,J485,0)</f>
        <v>0</v>
      </c>
      <c r="AA485" s="24">
        <f>IF(AC485=21,J485,0)</f>
        <v>0</v>
      </c>
      <c r="AC485" s="26">
        <v>21</v>
      </c>
      <c r="AD485" s="26">
        <f>G485*0</f>
        <v>0</v>
      </c>
      <c r="AE485" s="26">
        <f>G485*(1-0)</f>
        <v>0</v>
      </c>
      <c r="AL485" s="26">
        <f>F485*AD485</f>
        <v>0</v>
      </c>
      <c r="AM485" s="26">
        <f>F485*AE485</f>
        <v>0</v>
      </c>
      <c r="AN485" s="27" t="s">
        <v>1188</v>
      </c>
      <c r="AO485" s="27" t="s">
        <v>1203</v>
      </c>
      <c r="AP485" s="15" t="s">
        <v>1210</v>
      </c>
    </row>
    <row r="486" spans="1:42" x14ac:dyDescent="0.2">
      <c r="D486" s="28" t="s">
        <v>831</v>
      </c>
      <c r="F486" s="29">
        <v>1</v>
      </c>
    </row>
    <row r="487" spans="1:42" x14ac:dyDescent="0.2">
      <c r="A487" s="20"/>
      <c r="B487" s="21" t="s">
        <v>712</v>
      </c>
      <c r="C487" s="21" t="s">
        <v>699</v>
      </c>
      <c r="D487" s="57" t="s">
        <v>832</v>
      </c>
      <c r="E487" s="58"/>
      <c r="F487" s="58"/>
      <c r="G487" s="58"/>
      <c r="H487" s="22">
        <f>SUM(H488:H514)</f>
        <v>0</v>
      </c>
      <c r="I487" s="22">
        <f>SUM(I488:I514)</f>
        <v>0</v>
      </c>
      <c r="J487" s="22">
        <f>H487+I487</f>
        <v>0</v>
      </c>
      <c r="K487" s="15"/>
      <c r="L487" s="22">
        <f>SUM(L488:L514)</f>
        <v>5.2830000000000002E-2</v>
      </c>
      <c r="O487" s="22">
        <f>IF(P487="PR",J487,SUM(N488:N514))</f>
        <v>0</v>
      </c>
      <c r="P487" s="15" t="s">
        <v>1174</v>
      </c>
      <c r="Q487" s="22">
        <f>IF(P487="HS",H487,0)</f>
        <v>0</v>
      </c>
      <c r="R487" s="22">
        <f>IF(P487="HS",I487-O487,0)</f>
        <v>0</v>
      </c>
      <c r="S487" s="22">
        <f>IF(P487="PS",H487,0)</f>
        <v>0</v>
      </c>
      <c r="T487" s="22">
        <f>IF(P487="PS",I487-O487,0)</f>
        <v>0</v>
      </c>
      <c r="U487" s="22">
        <f>IF(P487="MP",H487,0)</f>
        <v>0</v>
      </c>
      <c r="V487" s="22">
        <f>IF(P487="MP",I487-O487,0)</f>
        <v>0</v>
      </c>
      <c r="W487" s="22">
        <f>IF(P487="OM",H487,0)</f>
        <v>0</v>
      </c>
      <c r="X487" s="15" t="s">
        <v>712</v>
      </c>
      <c r="AH487" s="22">
        <f>SUM(Y488:Y514)</f>
        <v>0</v>
      </c>
      <c r="AI487" s="22">
        <f>SUM(Z488:Z514)</f>
        <v>0</v>
      </c>
      <c r="AJ487" s="22">
        <f>SUM(AA488:AA514)</f>
        <v>0</v>
      </c>
    </row>
    <row r="488" spans="1:42" x14ac:dyDescent="0.2">
      <c r="A488" s="23" t="s">
        <v>224</v>
      </c>
      <c r="B488" s="23" t="s">
        <v>712</v>
      </c>
      <c r="C488" s="23" t="s">
        <v>735</v>
      </c>
      <c r="D488" s="23" t="s">
        <v>1225</v>
      </c>
      <c r="E488" s="23" t="s">
        <v>1151</v>
      </c>
      <c r="F488" s="24">
        <v>1</v>
      </c>
      <c r="G488" s="24">
        <v>0</v>
      </c>
      <c r="H488" s="24">
        <f>ROUND(F488*AD488,2)</f>
        <v>0</v>
      </c>
      <c r="I488" s="24">
        <f>J488-H488</f>
        <v>0</v>
      </c>
      <c r="J488" s="24">
        <f>ROUND(F488*G488,2)</f>
        <v>0</v>
      </c>
      <c r="K488" s="24">
        <v>1.41E-3</v>
      </c>
      <c r="L488" s="24">
        <f>F488*K488</f>
        <v>1.41E-3</v>
      </c>
      <c r="M488" s="25" t="s">
        <v>7</v>
      </c>
      <c r="N488" s="24">
        <f>IF(M488="5",I488,0)</f>
        <v>0</v>
      </c>
      <c r="Y488" s="24">
        <f>IF(AC488=0,J488,0)</f>
        <v>0</v>
      </c>
      <c r="Z488" s="24">
        <f>IF(AC488=15,J488,0)</f>
        <v>0</v>
      </c>
      <c r="AA488" s="24">
        <f>IF(AC488=21,J488,0)</f>
        <v>0</v>
      </c>
      <c r="AC488" s="26">
        <v>21</v>
      </c>
      <c r="AD488" s="26">
        <f>G488*0.538136882129278</f>
        <v>0</v>
      </c>
      <c r="AE488" s="26">
        <f>G488*(1-0.538136882129278)</f>
        <v>0</v>
      </c>
      <c r="AL488" s="26">
        <f>F488*AD488</f>
        <v>0</v>
      </c>
      <c r="AM488" s="26">
        <f>F488*AE488</f>
        <v>0</v>
      </c>
      <c r="AN488" s="27" t="s">
        <v>1189</v>
      </c>
      <c r="AO488" s="27" t="s">
        <v>1203</v>
      </c>
      <c r="AP488" s="15" t="s">
        <v>1210</v>
      </c>
    </row>
    <row r="489" spans="1:42" x14ac:dyDescent="0.2">
      <c r="D489" s="28" t="s">
        <v>831</v>
      </c>
      <c r="F489" s="29">
        <v>1</v>
      </c>
    </row>
    <row r="490" spans="1:42" x14ac:dyDescent="0.2">
      <c r="A490" s="31" t="s">
        <v>225</v>
      </c>
      <c r="B490" s="31" t="s">
        <v>712</v>
      </c>
      <c r="C490" s="31" t="s">
        <v>736</v>
      </c>
      <c r="D490" s="31" t="s">
        <v>1238</v>
      </c>
      <c r="E490" s="31" t="s">
        <v>1151</v>
      </c>
      <c r="F490" s="32">
        <v>1</v>
      </c>
      <c r="G490" s="32">
        <v>0</v>
      </c>
      <c r="H490" s="32">
        <f>ROUND(F490*AD490,2)</f>
        <v>0</v>
      </c>
      <c r="I490" s="32">
        <f>J490-H490</f>
        <v>0</v>
      </c>
      <c r="J490" s="32">
        <f>ROUND(F490*G490,2)</f>
        <v>0</v>
      </c>
      <c r="K490" s="32">
        <v>1.0999999999999999E-2</v>
      </c>
      <c r="L490" s="32">
        <f>F490*K490</f>
        <v>1.0999999999999999E-2</v>
      </c>
      <c r="M490" s="33" t="s">
        <v>1170</v>
      </c>
      <c r="N490" s="32">
        <f>IF(M490="5",I490,0)</f>
        <v>0</v>
      </c>
      <c r="Y490" s="32">
        <f>IF(AC490=0,J490,0)</f>
        <v>0</v>
      </c>
      <c r="Z490" s="32">
        <f>IF(AC490=15,J490,0)</f>
        <v>0</v>
      </c>
      <c r="AA490" s="32">
        <f>IF(AC490=21,J490,0)</f>
        <v>0</v>
      </c>
      <c r="AC490" s="26">
        <v>21</v>
      </c>
      <c r="AD490" s="26">
        <f>G490*1</f>
        <v>0</v>
      </c>
      <c r="AE490" s="26">
        <f>G490*(1-1)</f>
        <v>0</v>
      </c>
      <c r="AL490" s="26">
        <f>F490*AD490</f>
        <v>0</v>
      </c>
      <c r="AM490" s="26">
        <f>F490*AE490</f>
        <v>0</v>
      </c>
      <c r="AN490" s="27" t="s">
        <v>1189</v>
      </c>
      <c r="AO490" s="27" t="s">
        <v>1203</v>
      </c>
      <c r="AP490" s="15" t="s">
        <v>1210</v>
      </c>
    </row>
    <row r="491" spans="1:42" x14ac:dyDescent="0.2">
      <c r="A491" s="23" t="s">
        <v>226</v>
      </c>
      <c r="B491" s="23" t="s">
        <v>712</v>
      </c>
      <c r="C491" s="23" t="s">
        <v>737</v>
      </c>
      <c r="D491" s="23" t="s">
        <v>833</v>
      </c>
      <c r="E491" s="23" t="s">
        <v>1151</v>
      </c>
      <c r="F491" s="24">
        <v>1</v>
      </c>
      <c r="G491" s="24">
        <v>0</v>
      </c>
      <c r="H491" s="24">
        <f>ROUND(F491*AD491,2)</f>
        <v>0</v>
      </c>
      <c r="I491" s="24">
        <f>J491-H491</f>
        <v>0</v>
      </c>
      <c r="J491" s="24">
        <f>ROUND(F491*G491,2)</f>
        <v>0</v>
      </c>
      <c r="K491" s="24">
        <v>1.1999999999999999E-3</v>
      </c>
      <c r="L491" s="24">
        <f>F491*K491</f>
        <v>1.1999999999999999E-3</v>
      </c>
      <c r="M491" s="25" t="s">
        <v>7</v>
      </c>
      <c r="N491" s="24">
        <f>IF(M491="5",I491,0)</f>
        <v>0</v>
      </c>
      <c r="Y491" s="24">
        <f>IF(AC491=0,J491,0)</f>
        <v>0</v>
      </c>
      <c r="Z491" s="24">
        <f>IF(AC491=15,J491,0)</f>
        <v>0</v>
      </c>
      <c r="AA491" s="24">
        <f>IF(AC491=21,J491,0)</f>
        <v>0</v>
      </c>
      <c r="AC491" s="26">
        <v>21</v>
      </c>
      <c r="AD491" s="26">
        <f>G491*0.50771855010661</f>
        <v>0</v>
      </c>
      <c r="AE491" s="26">
        <f>G491*(1-0.50771855010661)</f>
        <v>0</v>
      </c>
      <c r="AL491" s="26">
        <f>F491*AD491</f>
        <v>0</v>
      </c>
      <c r="AM491" s="26">
        <f>F491*AE491</f>
        <v>0</v>
      </c>
      <c r="AN491" s="27" t="s">
        <v>1189</v>
      </c>
      <c r="AO491" s="27" t="s">
        <v>1203</v>
      </c>
      <c r="AP491" s="15" t="s">
        <v>1210</v>
      </c>
    </row>
    <row r="492" spans="1:42" x14ac:dyDescent="0.2">
      <c r="D492" s="28" t="s">
        <v>831</v>
      </c>
      <c r="F492" s="29">
        <v>1</v>
      </c>
    </row>
    <row r="493" spans="1:42" x14ac:dyDescent="0.2">
      <c r="A493" s="31" t="s">
        <v>227</v>
      </c>
      <c r="B493" s="31" t="s">
        <v>712</v>
      </c>
      <c r="C493" s="31" t="s">
        <v>738</v>
      </c>
      <c r="D493" s="31" t="s">
        <v>1240</v>
      </c>
      <c r="E493" s="31" t="s">
        <v>1151</v>
      </c>
      <c r="F493" s="32">
        <v>1</v>
      </c>
      <c r="G493" s="32">
        <v>0</v>
      </c>
      <c r="H493" s="32">
        <f>ROUND(F493*AD493,2)</f>
        <v>0</v>
      </c>
      <c r="I493" s="32">
        <f>J493-H493</f>
        <v>0</v>
      </c>
      <c r="J493" s="32">
        <f>ROUND(F493*G493,2)</f>
        <v>0</v>
      </c>
      <c r="K493" s="32">
        <v>1.0499999999999999E-3</v>
      </c>
      <c r="L493" s="32">
        <f>F493*K493</f>
        <v>1.0499999999999999E-3</v>
      </c>
      <c r="M493" s="33" t="s">
        <v>1170</v>
      </c>
      <c r="N493" s="32">
        <f>IF(M493="5",I493,0)</f>
        <v>0</v>
      </c>
      <c r="Y493" s="32">
        <f>IF(AC493=0,J493,0)</f>
        <v>0</v>
      </c>
      <c r="Z493" s="32">
        <f>IF(AC493=15,J493,0)</f>
        <v>0</v>
      </c>
      <c r="AA493" s="32">
        <f>IF(AC493=21,J493,0)</f>
        <v>0</v>
      </c>
      <c r="AC493" s="26">
        <v>21</v>
      </c>
      <c r="AD493" s="26">
        <f>G493*1</f>
        <v>0</v>
      </c>
      <c r="AE493" s="26">
        <f>G493*(1-1)</f>
        <v>0</v>
      </c>
      <c r="AL493" s="26">
        <f>F493*AD493</f>
        <v>0</v>
      </c>
      <c r="AM493" s="26">
        <f>F493*AE493</f>
        <v>0</v>
      </c>
      <c r="AN493" s="27" t="s">
        <v>1189</v>
      </c>
      <c r="AO493" s="27" t="s">
        <v>1203</v>
      </c>
      <c r="AP493" s="15" t="s">
        <v>1210</v>
      </c>
    </row>
    <row r="494" spans="1:42" x14ac:dyDescent="0.2">
      <c r="A494" s="31" t="s">
        <v>228</v>
      </c>
      <c r="B494" s="31" t="s">
        <v>712</v>
      </c>
      <c r="C494" s="31" t="s">
        <v>739</v>
      </c>
      <c r="D494" s="31" t="s">
        <v>834</v>
      </c>
      <c r="E494" s="31" t="s">
        <v>1151</v>
      </c>
      <c r="F494" s="32">
        <v>1</v>
      </c>
      <c r="G494" s="32">
        <v>0</v>
      </c>
      <c r="H494" s="32">
        <f>ROUND(F494*AD494,2)</f>
        <v>0</v>
      </c>
      <c r="I494" s="32">
        <f>J494-H494</f>
        <v>0</v>
      </c>
      <c r="J494" s="32">
        <f>ROUND(F494*G494,2)</f>
        <v>0</v>
      </c>
      <c r="K494" s="32">
        <v>7.3999999999999999E-4</v>
      </c>
      <c r="L494" s="32">
        <f>F494*K494</f>
        <v>7.3999999999999999E-4</v>
      </c>
      <c r="M494" s="33" t="s">
        <v>1170</v>
      </c>
      <c r="N494" s="32">
        <f>IF(M494="5",I494,0)</f>
        <v>0</v>
      </c>
      <c r="Y494" s="32">
        <f>IF(AC494=0,J494,0)</f>
        <v>0</v>
      </c>
      <c r="Z494" s="32">
        <f>IF(AC494=15,J494,0)</f>
        <v>0</v>
      </c>
      <c r="AA494" s="32">
        <f>IF(AC494=21,J494,0)</f>
        <v>0</v>
      </c>
      <c r="AC494" s="26">
        <v>21</v>
      </c>
      <c r="AD494" s="26">
        <f>G494*1</f>
        <v>0</v>
      </c>
      <c r="AE494" s="26">
        <f>G494*(1-1)</f>
        <v>0</v>
      </c>
      <c r="AL494" s="26">
        <f>F494*AD494</f>
        <v>0</v>
      </c>
      <c r="AM494" s="26">
        <f>F494*AE494</f>
        <v>0</v>
      </c>
      <c r="AN494" s="27" t="s">
        <v>1189</v>
      </c>
      <c r="AO494" s="27" t="s">
        <v>1203</v>
      </c>
      <c r="AP494" s="15" t="s">
        <v>1210</v>
      </c>
    </row>
    <row r="495" spans="1:42" x14ac:dyDescent="0.2">
      <c r="A495" s="23" t="s">
        <v>229</v>
      </c>
      <c r="B495" s="23" t="s">
        <v>712</v>
      </c>
      <c r="C495" s="23" t="s">
        <v>740</v>
      </c>
      <c r="D495" s="23" t="s">
        <v>835</v>
      </c>
      <c r="E495" s="23" t="s">
        <v>1152</v>
      </c>
      <c r="F495" s="24">
        <v>1</v>
      </c>
      <c r="G495" s="24">
        <v>0</v>
      </c>
      <c r="H495" s="24">
        <f>ROUND(F495*AD495,2)</f>
        <v>0</v>
      </c>
      <c r="I495" s="24">
        <f>J495-H495</f>
        <v>0</v>
      </c>
      <c r="J495" s="24">
        <f>ROUND(F495*G495,2)</f>
        <v>0</v>
      </c>
      <c r="K495" s="24">
        <v>4.0000000000000001E-3</v>
      </c>
      <c r="L495" s="24">
        <f>F495*K495</f>
        <v>4.0000000000000001E-3</v>
      </c>
      <c r="M495" s="25" t="s">
        <v>7</v>
      </c>
      <c r="N495" s="24">
        <f>IF(M495="5",I495,0)</f>
        <v>0</v>
      </c>
      <c r="Y495" s="24">
        <f>IF(AC495=0,J495,0)</f>
        <v>0</v>
      </c>
      <c r="Z495" s="24">
        <f>IF(AC495=15,J495,0)</f>
        <v>0</v>
      </c>
      <c r="AA495" s="24">
        <f>IF(AC495=21,J495,0)</f>
        <v>0</v>
      </c>
      <c r="AC495" s="26">
        <v>21</v>
      </c>
      <c r="AD495" s="26">
        <f>G495*0.62904717853839</f>
        <v>0</v>
      </c>
      <c r="AE495" s="26">
        <f>G495*(1-0.62904717853839)</f>
        <v>0</v>
      </c>
      <c r="AL495" s="26">
        <f>F495*AD495</f>
        <v>0</v>
      </c>
      <c r="AM495" s="26">
        <f>F495*AE495</f>
        <v>0</v>
      </c>
      <c r="AN495" s="27" t="s">
        <v>1189</v>
      </c>
      <c r="AO495" s="27" t="s">
        <v>1203</v>
      </c>
      <c r="AP495" s="15" t="s">
        <v>1210</v>
      </c>
    </row>
    <row r="496" spans="1:42" x14ac:dyDescent="0.2">
      <c r="A496" s="31" t="s">
        <v>230</v>
      </c>
      <c r="B496" s="31" t="s">
        <v>712</v>
      </c>
      <c r="C496" s="31" t="s">
        <v>742</v>
      </c>
      <c r="D496" s="31" t="s">
        <v>1241</v>
      </c>
      <c r="E496" s="31" t="s">
        <v>1151</v>
      </c>
      <c r="F496" s="32">
        <v>1</v>
      </c>
      <c r="G496" s="32">
        <v>0</v>
      </c>
      <c r="H496" s="32">
        <f>ROUND(F496*AD496,2)</f>
        <v>0</v>
      </c>
      <c r="I496" s="32">
        <f>J496-H496</f>
        <v>0</v>
      </c>
      <c r="J496" s="32">
        <f>ROUND(F496*G496,2)</f>
        <v>0</v>
      </c>
      <c r="K496" s="32">
        <v>1.4500000000000001E-2</v>
      </c>
      <c r="L496" s="32">
        <f>F496*K496</f>
        <v>1.4500000000000001E-2</v>
      </c>
      <c r="M496" s="33" t="s">
        <v>1170</v>
      </c>
      <c r="N496" s="32">
        <f>IF(M496="5",I496,0)</f>
        <v>0</v>
      </c>
      <c r="Y496" s="32">
        <f>IF(AC496=0,J496,0)</f>
        <v>0</v>
      </c>
      <c r="Z496" s="32">
        <f>IF(AC496=15,J496,0)</f>
        <v>0</v>
      </c>
      <c r="AA496" s="32">
        <f>IF(AC496=21,J496,0)</f>
        <v>0</v>
      </c>
      <c r="AC496" s="26">
        <v>21</v>
      </c>
      <c r="AD496" s="26">
        <f>G496*1</f>
        <v>0</v>
      </c>
      <c r="AE496" s="26">
        <f>G496*(1-1)</f>
        <v>0</v>
      </c>
      <c r="AL496" s="26">
        <f>F496*AD496</f>
        <v>0</v>
      </c>
      <c r="AM496" s="26">
        <f>F496*AE496</f>
        <v>0</v>
      </c>
      <c r="AN496" s="27" t="s">
        <v>1189</v>
      </c>
      <c r="AO496" s="27" t="s">
        <v>1203</v>
      </c>
      <c r="AP496" s="15" t="s">
        <v>1210</v>
      </c>
    </row>
    <row r="497" spans="1:42" x14ac:dyDescent="0.2">
      <c r="D497" s="28" t="s">
        <v>831</v>
      </c>
      <c r="F497" s="29">
        <v>1</v>
      </c>
    </row>
    <row r="498" spans="1:42" x14ac:dyDescent="0.2">
      <c r="A498" s="31" t="s">
        <v>231</v>
      </c>
      <c r="B498" s="31" t="s">
        <v>712</v>
      </c>
      <c r="C498" s="31" t="s">
        <v>741</v>
      </c>
      <c r="D498" s="31" t="s">
        <v>1219</v>
      </c>
      <c r="E498" s="31" t="s">
        <v>1151</v>
      </c>
      <c r="F498" s="32">
        <v>1</v>
      </c>
      <c r="G498" s="32">
        <v>0</v>
      </c>
      <c r="H498" s="32">
        <f>ROUND(F498*AD498,2)</f>
        <v>0</v>
      </c>
      <c r="I498" s="32">
        <f>J498-H498</f>
        <v>0</v>
      </c>
      <c r="J498" s="32">
        <f>ROUND(F498*G498,2)</f>
        <v>0</v>
      </c>
      <c r="K498" s="32">
        <v>1E-3</v>
      </c>
      <c r="L498" s="32">
        <f>F498*K498</f>
        <v>1E-3</v>
      </c>
      <c r="M498" s="33" t="s">
        <v>1170</v>
      </c>
      <c r="N498" s="32">
        <f>IF(M498="5",I498,0)</f>
        <v>0</v>
      </c>
      <c r="Y498" s="32">
        <f>IF(AC498=0,J498,0)</f>
        <v>0</v>
      </c>
      <c r="Z498" s="32">
        <f>IF(AC498=15,J498,0)</f>
        <v>0</v>
      </c>
      <c r="AA498" s="32">
        <f>IF(AC498=21,J498,0)</f>
        <v>0</v>
      </c>
      <c r="AC498" s="26">
        <v>21</v>
      </c>
      <c r="AD498" s="26">
        <f>G498*1</f>
        <v>0</v>
      </c>
      <c r="AE498" s="26">
        <f>G498*(1-1)</f>
        <v>0</v>
      </c>
      <c r="AL498" s="26">
        <f>F498*AD498</f>
        <v>0</v>
      </c>
      <c r="AM498" s="26">
        <f>F498*AE498</f>
        <v>0</v>
      </c>
      <c r="AN498" s="27" t="s">
        <v>1189</v>
      </c>
      <c r="AO498" s="27" t="s">
        <v>1203</v>
      </c>
      <c r="AP498" s="15" t="s">
        <v>1210</v>
      </c>
    </row>
    <row r="499" spans="1:42" x14ac:dyDescent="0.2">
      <c r="D499" s="28" t="s">
        <v>831</v>
      </c>
      <c r="F499" s="29">
        <v>1</v>
      </c>
      <c r="J499" s="1">
        <f>ROUND(F499*G499,2)</f>
        <v>0</v>
      </c>
    </row>
    <row r="500" spans="1:42" x14ac:dyDescent="0.2">
      <c r="A500" s="23" t="s">
        <v>232</v>
      </c>
      <c r="B500" s="23" t="s">
        <v>712</v>
      </c>
      <c r="C500" s="23" t="s">
        <v>743</v>
      </c>
      <c r="D500" s="23" t="s">
        <v>836</v>
      </c>
      <c r="E500" s="23" t="s">
        <v>1152</v>
      </c>
      <c r="F500" s="24">
        <v>1</v>
      </c>
      <c r="G500" s="24">
        <v>0</v>
      </c>
      <c r="H500" s="24">
        <f>ROUND(F500*AD500,2)</f>
        <v>0</v>
      </c>
      <c r="I500" s="24">
        <f>J500-H500</f>
        <v>0</v>
      </c>
      <c r="J500" s="24">
        <f>ROUND(F500*G500,2)</f>
        <v>0</v>
      </c>
      <c r="K500" s="24">
        <v>1.7000000000000001E-4</v>
      </c>
      <c r="L500" s="24">
        <f>F500*K500</f>
        <v>1.7000000000000001E-4</v>
      </c>
      <c r="M500" s="25" t="s">
        <v>7</v>
      </c>
      <c r="N500" s="24">
        <f>IF(M500="5",I500,0)</f>
        <v>0</v>
      </c>
      <c r="Y500" s="24">
        <f>IF(AC500=0,J500,0)</f>
        <v>0</v>
      </c>
      <c r="Z500" s="24">
        <f>IF(AC500=15,J500,0)</f>
        <v>0</v>
      </c>
      <c r="AA500" s="24">
        <f>IF(AC500=21,J500,0)</f>
        <v>0</v>
      </c>
      <c r="AC500" s="26">
        <v>21</v>
      </c>
      <c r="AD500" s="26">
        <f>G500*0.503959731543624</f>
        <v>0</v>
      </c>
      <c r="AE500" s="26">
        <f>G500*(1-0.503959731543624)</f>
        <v>0</v>
      </c>
      <c r="AL500" s="26">
        <f>F500*AD500</f>
        <v>0</v>
      </c>
      <c r="AM500" s="26">
        <f>F500*AE500</f>
        <v>0</v>
      </c>
      <c r="AN500" s="27" t="s">
        <v>1189</v>
      </c>
      <c r="AO500" s="27" t="s">
        <v>1203</v>
      </c>
      <c r="AP500" s="15" t="s">
        <v>1210</v>
      </c>
    </row>
    <row r="501" spans="1:42" x14ac:dyDescent="0.2">
      <c r="D501" s="28" t="s">
        <v>831</v>
      </c>
      <c r="F501" s="29">
        <v>1</v>
      </c>
    </row>
    <row r="502" spans="1:42" x14ac:dyDescent="0.2">
      <c r="A502" s="23" t="s">
        <v>233</v>
      </c>
      <c r="B502" s="23" t="s">
        <v>712</v>
      </c>
      <c r="C502" s="23" t="s">
        <v>798</v>
      </c>
      <c r="D502" s="23" t="s">
        <v>1220</v>
      </c>
      <c r="E502" s="23" t="s">
        <v>1148</v>
      </c>
      <c r="F502" s="24">
        <v>0.95</v>
      </c>
      <c r="G502" s="24">
        <v>0</v>
      </c>
      <c r="H502" s="24">
        <f>ROUND(F502*AD502,2)</f>
        <v>0</v>
      </c>
      <c r="I502" s="24">
        <f>J502-H502</f>
        <v>0</v>
      </c>
      <c r="J502" s="24">
        <f>ROUND(F502*G502,2)</f>
        <v>0</v>
      </c>
      <c r="K502" s="24">
        <v>8.9999999999999993E-3</v>
      </c>
      <c r="L502" s="24">
        <f>F502*K502</f>
        <v>8.5499999999999986E-3</v>
      </c>
      <c r="M502" s="25" t="s">
        <v>7</v>
      </c>
      <c r="N502" s="24">
        <f>IF(M502="5",I502,0)</f>
        <v>0</v>
      </c>
      <c r="Y502" s="24">
        <f>IF(AC502=0,J502,0)</f>
        <v>0</v>
      </c>
      <c r="Z502" s="24">
        <f>IF(AC502=15,J502,0)</f>
        <v>0</v>
      </c>
      <c r="AA502" s="24">
        <f>IF(AC502=21,J502,0)</f>
        <v>0</v>
      </c>
      <c r="AC502" s="26">
        <v>21</v>
      </c>
      <c r="AD502" s="26">
        <f>G502*1</f>
        <v>0</v>
      </c>
      <c r="AE502" s="26">
        <f>G502*(1-1)</f>
        <v>0</v>
      </c>
      <c r="AL502" s="26">
        <f>F502*AD502</f>
        <v>0</v>
      </c>
      <c r="AM502" s="26">
        <f>F502*AE502</f>
        <v>0</v>
      </c>
      <c r="AN502" s="27" t="s">
        <v>1189</v>
      </c>
      <c r="AO502" s="27" t="s">
        <v>1203</v>
      </c>
      <c r="AP502" s="15" t="s">
        <v>1210</v>
      </c>
    </row>
    <row r="503" spans="1:42" x14ac:dyDescent="0.2">
      <c r="D503" s="28" t="s">
        <v>952</v>
      </c>
      <c r="F503" s="29">
        <v>0.95</v>
      </c>
    </row>
    <row r="504" spans="1:42" x14ac:dyDescent="0.2">
      <c r="A504" s="23" t="s">
        <v>234</v>
      </c>
      <c r="B504" s="23" t="s">
        <v>712</v>
      </c>
      <c r="C504" s="23" t="s">
        <v>745</v>
      </c>
      <c r="D504" s="23" t="s">
        <v>1221</v>
      </c>
      <c r="E504" s="23" t="s">
        <v>1151</v>
      </c>
      <c r="F504" s="24">
        <v>1</v>
      </c>
      <c r="G504" s="24">
        <v>0</v>
      </c>
      <c r="H504" s="24">
        <f>ROUND(F504*AD504,2)</f>
        <v>0</v>
      </c>
      <c r="I504" s="24">
        <f>J504-H504</f>
        <v>0</v>
      </c>
      <c r="J504" s="24">
        <f>ROUND(F504*G504,2)</f>
        <v>0</v>
      </c>
      <c r="K504" s="24">
        <v>7.0000000000000001E-3</v>
      </c>
      <c r="L504" s="24">
        <f>F504*K504</f>
        <v>7.0000000000000001E-3</v>
      </c>
      <c r="M504" s="25" t="s">
        <v>7</v>
      </c>
      <c r="N504" s="24">
        <f>IF(M504="5",I504,0)</f>
        <v>0</v>
      </c>
      <c r="Y504" s="24">
        <f>IF(AC504=0,J504,0)</f>
        <v>0</v>
      </c>
      <c r="Z504" s="24">
        <f>IF(AC504=15,J504,0)</f>
        <v>0</v>
      </c>
      <c r="AA504" s="24">
        <f>IF(AC504=21,J504,0)</f>
        <v>0</v>
      </c>
      <c r="AC504" s="26">
        <v>21</v>
      </c>
      <c r="AD504" s="26">
        <f>G504*1</f>
        <v>0</v>
      </c>
      <c r="AE504" s="26">
        <f>G504*(1-1)</f>
        <v>0</v>
      </c>
      <c r="AL504" s="26">
        <f>F504*AD504</f>
        <v>0</v>
      </c>
      <c r="AM504" s="26">
        <f>F504*AE504</f>
        <v>0</v>
      </c>
      <c r="AN504" s="27" t="s">
        <v>1189</v>
      </c>
      <c r="AO504" s="27" t="s">
        <v>1203</v>
      </c>
      <c r="AP504" s="15" t="s">
        <v>1210</v>
      </c>
    </row>
    <row r="505" spans="1:42" x14ac:dyDescent="0.2">
      <c r="D505" s="28" t="s">
        <v>831</v>
      </c>
      <c r="F505" s="29">
        <v>1</v>
      </c>
    </row>
    <row r="506" spans="1:42" x14ac:dyDescent="0.2">
      <c r="A506" s="23" t="s">
        <v>235</v>
      </c>
      <c r="B506" s="23" t="s">
        <v>712</v>
      </c>
      <c r="C506" s="23" t="s">
        <v>746</v>
      </c>
      <c r="D506" s="23" t="s">
        <v>1242</v>
      </c>
      <c r="E506" s="23" t="s">
        <v>1151</v>
      </c>
      <c r="F506" s="24">
        <v>1</v>
      </c>
      <c r="G506" s="24">
        <v>0</v>
      </c>
      <c r="H506" s="24">
        <f>ROUND(F506*AD506,2)</f>
        <v>0</v>
      </c>
      <c r="I506" s="24">
        <f>J506-H506</f>
        <v>0</v>
      </c>
      <c r="J506" s="24">
        <f>ROUND(F506*G506,2)</f>
        <v>0</v>
      </c>
      <c r="K506" s="24">
        <v>2.7999999999999998E-4</v>
      </c>
      <c r="L506" s="24">
        <f>F506*K506</f>
        <v>2.7999999999999998E-4</v>
      </c>
      <c r="M506" s="25" t="s">
        <v>7</v>
      </c>
      <c r="N506" s="24">
        <f>IF(M506="5",I506,0)</f>
        <v>0</v>
      </c>
      <c r="Y506" s="24">
        <f>IF(AC506=0,J506,0)</f>
        <v>0</v>
      </c>
      <c r="Z506" s="24">
        <f>IF(AC506=15,J506,0)</f>
        <v>0</v>
      </c>
      <c r="AA506" s="24">
        <f>IF(AC506=21,J506,0)</f>
        <v>0</v>
      </c>
      <c r="AC506" s="26">
        <v>21</v>
      </c>
      <c r="AD506" s="26">
        <f>G506*1</f>
        <v>0</v>
      </c>
      <c r="AE506" s="26">
        <f>G506*(1-1)</f>
        <v>0</v>
      </c>
      <c r="AL506" s="26">
        <f>F506*AD506</f>
        <v>0</v>
      </c>
      <c r="AM506" s="26">
        <f>F506*AE506</f>
        <v>0</v>
      </c>
      <c r="AN506" s="27" t="s">
        <v>1189</v>
      </c>
      <c r="AO506" s="27" t="s">
        <v>1203</v>
      </c>
      <c r="AP506" s="15" t="s">
        <v>1210</v>
      </c>
    </row>
    <row r="507" spans="1:42" x14ac:dyDescent="0.2">
      <c r="D507" s="28" t="s">
        <v>831</v>
      </c>
      <c r="F507" s="29">
        <v>1</v>
      </c>
    </row>
    <row r="508" spans="1:42" x14ac:dyDescent="0.2">
      <c r="A508" s="23" t="s">
        <v>236</v>
      </c>
      <c r="B508" s="23" t="s">
        <v>712</v>
      </c>
      <c r="C508" s="23" t="s">
        <v>747</v>
      </c>
      <c r="D508" s="23" t="s">
        <v>1243</v>
      </c>
      <c r="E508" s="23" t="s">
        <v>1151</v>
      </c>
      <c r="F508" s="24">
        <v>1</v>
      </c>
      <c r="G508" s="24">
        <v>0</v>
      </c>
      <c r="H508" s="24">
        <f>ROUND(F508*AD508,2)</f>
        <v>0</v>
      </c>
      <c r="I508" s="24">
        <f>J508-H508</f>
        <v>0</v>
      </c>
      <c r="J508" s="24">
        <f>ROUND(F508*G508,2)</f>
        <v>0</v>
      </c>
      <c r="K508" s="24">
        <v>1.1000000000000001E-3</v>
      </c>
      <c r="L508" s="24">
        <f>F508*K508</f>
        <v>1.1000000000000001E-3</v>
      </c>
      <c r="M508" s="25" t="s">
        <v>7</v>
      </c>
      <c r="N508" s="24">
        <f>IF(M508="5",I508,0)</f>
        <v>0</v>
      </c>
      <c r="Y508" s="24">
        <f>IF(AC508=0,J508,0)</f>
        <v>0</v>
      </c>
      <c r="Z508" s="24">
        <f>IF(AC508=15,J508,0)</f>
        <v>0</v>
      </c>
      <c r="AA508" s="24">
        <f>IF(AC508=21,J508,0)</f>
        <v>0</v>
      </c>
      <c r="AC508" s="26">
        <v>21</v>
      </c>
      <c r="AD508" s="26">
        <f>G508*1</f>
        <v>0</v>
      </c>
      <c r="AE508" s="26">
        <f>G508*(1-1)</f>
        <v>0</v>
      </c>
      <c r="AL508" s="26">
        <f>F508*AD508</f>
        <v>0</v>
      </c>
      <c r="AM508" s="26">
        <f>F508*AE508</f>
        <v>0</v>
      </c>
      <c r="AN508" s="27" t="s">
        <v>1189</v>
      </c>
      <c r="AO508" s="27" t="s">
        <v>1203</v>
      </c>
      <c r="AP508" s="15" t="s">
        <v>1210</v>
      </c>
    </row>
    <row r="509" spans="1:42" x14ac:dyDescent="0.2">
      <c r="D509" s="28" t="s">
        <v>831</v>
      </c>
      <c r="F509" s="29">
        <v>1</v>
      </c>
    </row>
    <row r="510" spans="1:42" x14ac:dyDescent="0.2">
      <c r="A510" s="23" t="s">
        <v>237</v>
      </c>
      <c r="B510" s="23" t="s">
        <v>712</v>
      </c>
      <c r="C510" s="23" t="s">
        <v>748</v>
      </c>
      <c r="D510" s="23" t="s">
        <v>837</v>
      </c>
      <c r="E510" s="23" t="s">
        <v>1151</v>
      </c>
      <c r="F510" s="24">
        <v>1</v>
      </c>
      <c r="G510" s="24">
        <v>0</v>
      </c>
      <c r="H510" s="24">
        <f>ROUND(F510*AD510,2)</f>
        <v>0</v>
      </c>
      <c r="I510" s="24">
        <f>J510-H510</f>
        <v>0</v>
      </c>
      <c r="J510" s="24">
        <f>ROUND(F510*G510,2)</f>
        <v>0</v>
      </c>
      <c r="K510" s="24">
        <v>1.2999999999999999E-4</v>
      </c>
      <c r="L510" s="24">
        <f>F510*K510</f>
        <v>1.2999999999999999E-4</v>
      </c>
      <c r="M510" s="25" t="s">
        <v>7</v>
      </c>
      <c r="N510" s="24">
        <f>IF(M510="5",I510,0)</f>
        <v>0</v>
      </c>
      <c r="Y510" s="24">
        <f>IF(AC510=0,J510,0)</f>
        <v>0</v>
      </c>
      <c r="Z510" s="24">
        <f>IF(AC510=15,J510,0)</f>
        <v>0</v>
      </c>
      <c r="AA510" s="24">
        <f>IF(AC510=21,J510,0)</f>
        <v>0</v>
      </c>
      <c r="AC510" s="26">
        <v>21</v>
      </c>
      <c r="AD510" s="26">
        <f>G510*0.234411764705882</f>
        <v>0</v>
      </c>
      <c r="AE510" s="26">
        <f>G510*(1-0.234411764705882)</f>
        <v>0</v>
      </c>
      <c r="AL510" s="26">
        <f>F510*AD510</f>
        <v>0</v>
      </c>
      <c r="AM510" s="26">
        <f>F510*AE510</f>
        <v>0</v>
      </c>
      <c r="AN510" s="27" t="s">
        <v>1189</v>
      </c>
      <c r="AO510" s="27" t="s">
        <v>1203</v>
      </c>
      <c r="AP510" s="15" t="s">
        <v>1210</v>
      </c>
    </row>
    <row r="511" spans="1:42" x14ac:dyDescent="0.2">
      <c r="D511" s="28" t="s">
        <v>831</v>
      </c>
      <c r="F511" s="29">
        <v>1</v>
      </c>
    </row>
    <row r="512" spans="1:42" x14ac:dyDescent="0.2">
      <c r="A512" s="23" t="s">
        <v>238</v>
      </c>
      <c r="B512" s="23" t="s">
        <v>712</v>
      </c>
      <c r="C512" s="23" t="s">
        <v>749</v>
      </c>
      <c r="D512" s="23" t="s">
        <v>1245</v>
      </c>
      <c r="E512" s="23" t="s">
        <v>1151</v>
      </c>
      <c r="F512" s="24">
        <v>1</v>
      </c>
      <c r="G512" s="24">
        <v>0</v>
      </c>
      <c r="H512" s="24">
        <f>ROUND(F512*AD512,2)</f>
        <v>0</v>
      </c>
      <c r="I512" s="24">
        <f>J512-H512</f>
        <v>0</v>
      </c>
      <c r="J512" s="24">
        <f>ROUND(F512*G512,2)</f>
        <v>0</v>
      </c>
      <c r="K512" s="24">
        <v>6.9999999999999999E-4</v>
      </c>
      <c r="L512" s="24">
        <f>F512*K512</f>
        <v>6.9999999999999999E-4</v>
      </c>
      <c r="M512" s="25" t="s">
        <v>7</v>
      </c>
      <c r="N512" s="24">
        <f>IF(M512="5",I512,0)</f>
        <v>0</v>
      </c>
      <c r="Y512" s="24">
        <f>IF(AC512=0,J512,0)</f>
        <v>0</v>
      </c>
      <c r="Z512" s="24">
        <f>IF(AC512=15,J512,0)</f>
        <v>0</v>
      </c>
      <c r="AA512" s="24">
        <f>IF(AC512=21,J512,0)</f>
        <v>0</v>
      </c>
      <c r="AC512" s="26">
        <v>21</v>
      </c>
      <c r="AD512" s="26">
        <f>G512*1</f>
        <v>0</v>
      </c>
      <c r="AE512" s="26">
        <f>G512*(1-1)</f>
        <v>0</v>
      </c>
      <c r="AL512" s="26">
        <f>F512*AD512</f>
        <v>0</v>
      </c>
      <c r="AM512" s="26">
        <f>F512*AE512</f>
        <v>0</v>
      </c>
      <c r="AN512" s="27" t="s">
        <v>1189</v>
      </c>
      <c r="AO512" s="27" t="s">
        <v>1203</v>
      </c>
      <c r="AP512" s="15" t="s">
        <v>1210</v>
      </c>
    </row>
    <row r="513" spans="1:42" x14ac:dyDescent="0.2">
      <c r="D513" s="28" t="s">
        <v>831</v>
      </c>
      <c r="F513" s="29">
        <v>1</v>
      </c>
    </row>
    <row r="514" spans="1:42" x14ac:dyDescent="0.2">
      <c r="A514" s="23" t="s">
        <v>239</v>
      </c>
      <c r="B514" s="23" t="s">
        <v>712</v>
      </c>
      <c r="C514" s="23" t="s">
        <v>750</v>
      </c>
      <c r="D514" s="23" t="s">
        <v>838</v>
      </c>
      <c r="E514" s="23" t="s">
        <v>1149</v>
      </c>
      <c r="F514" s="24">
        <v>0.05</v>
      </c>
      <c r="G514" s="24">
        <v>0</v>
      </c>
      <c r="H514" s="24">
        <f>ROUND(F514*AD514,2)</f>
        <v>0</v>
      </c>
      <c r="I514" s="24">
        <f>J514-H514</f>
        <v>0</v>
      </c>
      <c r="J514" s="24">
        <f>ROUND(F514*G514,2)</f>
        <v>0</v>
      </c>
      <c r="K514" s="24">
        <v>0</v>
      </c>
      <c r="L514" s="24">
        <f>F514*K514</f>
        <v>0</v>
      </c>
      <c r="M514" s="25" t="s">
        <v>11</v>
      </c>
      <c r="N514" s="24">
        <f>IF(M514="5",I514,0)</f>
        <v>0</v>
      </c>
      <c r="Y514" s="24">
        <f>IF(AC514=0,J514,0)</f>
        <v>0</v>
      </c>
      <c r="Z514" s="24">
        <f>IF(AC514=15,J514,0)</f>
        <v>0</v>
      </c>
      <c r="AA514" s="24">
        <f>IF(AC514=21,J514,0)</f>
        <v>0</v>
      </c>
      <c r="AC514" s="26">
        <v>21</v>
      </c>
      <c r="AD514" s="26">
        <f>G514*0</f>
        <v>0</v>
      </c>
      <c r="AE514" s="26">
        <f>G514*(1-0)</f>
        <v>0</v>
      </c>
      <c r="AL514" s="26">
        <f>F514*AD514</f>
        <v>0</v>
      </c>
      <c r="AM514" s="26">
        <f>F514*AE514</f>
        <v>0</v>
      </c>
      <c r="AN514" s="27" t="s">
        <v>1189</v>
      </c>
      <c r="AO514" s="27" t="s">
        <v>1203</v>
      </c>
      <c r="AP514" s="15" t="s">
        <v>1210</v>
      </c>
    </row>
    <row r="515" spans="1:42" x14ac:dyDescent="0.2">
      <c r="D515" s="28" t="s">
        <v>984</v>
      </c>
      <c r="F515" s="29">
        <v>0.05</v>
      </c>
    </row>
    <row r="516" spans="1:42" x14ac:dyDescent="0.2">
      <c r="A516" s="20"/>
      <c r="B516" s="21" t="s">
        <v>712</v>
      </c>
      <c r="C516" s="21" t="s">
        <v>704</v>
      </c>
      <c r="D516" s="57" t="s">
        <v>841</v>
      </c>
      <c r="E516" s="58"/>
      <c r="F516" s="58"/>
      <c r="G516" s="58"/>
      <c r="H516" s="22">
        <f>SUM(H517:H523)</f>
        <v>0</v>
      </c>
      <c r="I516" s="22">
        <f>SUM(I517:I523)</f>
        <v>0</v>
      </c>
      <c r="J516" s="22">
        <f>H516+I516</f>
        <v>0</v>
      </c>
      <c r="K516" s="15"/>
      <c r="L516" s="22">
        <f>SUM(L517:L523)</f>
        <v>7.1265800000000004E-2</v>
      </c>
      <c r="O516" s="22">
        <f>IF(P516="PR",J516,SUM(N517:N523))</f>
        <v>0</v>
      </c>
      <c r="P516" s="15" t="s">
        <v>1174</v>
      </c>
      <c r="Q516" s="22">
        <f>IF(P516="HS",H516,0)</f>
        <v>0</v>
      </c>
      <c r="R516" s="22">
        <f>IF(P516="HS",I516-O516,0)</f>
        <v>0</v>
      </c>
      <c r="S516" s="22">
        <f>IF(P516="PS",H516,0)</f>
        <v>0</v>
      </c>
      <c r="T516" s="22">
        <f>IF(P516="PS",I516-O516,0)</f>
        <v>0</v>
      </c>
      <c r="U516" s="22">
        <f>IF(P516="MP",H516,0)</f>
        <v>0</v>
      </c>
      <c r="V516" s="22">
        <f>IF(P516="MP",I516-O516,0)</f>
        <v>0</v>
      </c>
      <c r="W516" s="22">
        <f>IF(P516="OM",H516,0)</f>
        <v>0</v>
      </c>
      <c r="X516" s="15" t="s">
        <v>712</v>
      </c>
      <c r="AH516" s="22">
        <f>SUM(Y517:Y523)</f>
        <v>0</v>
      </c>
      <c r="AI516" s="22">
        <f>SUM(Z517:Z523)</f>
        <v>0</v>
      </c>
      <c r="AJ516" s="22">
        <f>SUM(AA517:AA523)</f>
        <v>0</v>
      </c>
    </row>
    <row r="517" spans="1:42" x14ac:dyDescent="0.2">
      <c r="A517" s="23" t="s">
        <v>240</v>
      </c>
      <c r="B517" s="23" t="s">
        <v>712</v>
      </c>
      <c r="C517" s="23" t="s">
        <v>751</v>
      </c>
      <c r="D517" s="23" t="s">
        <v>1229</v>
      </c>
      <c r="E517" s="23" t="s">
        <v>1146</v>
      </c>
      <c r="F517" s="24">
        <v>3.37</v>
      </c>
      <c r="G517" s="24">
        <v>0</v>
      </c>
      <c r="H517" s="24">
        <f>ROUND(F517*AD517,2)</f>
        <v>0</v>
      </c>
      <c r="I517" s="24">
        <f>J517-H517</f>
        <v>0</v>
      </c>
      <c r="J517" s="24">
        <f>ROUND(F517*G517,2)</f>
        <v>0</v>
      </c>
      <c r="K517" s="24">
        <v>3.5400000000000002E-3</v>
      </c>
      <c r="L517" s="24">
        <f>F517*K517</f>
        <v>1.1929800000000001E-2</v>
      </c>
      <c r="M517" s="25" t="s">
        <v>7</v>
      </c>
      <c r="N517" s="24">
        <f>IF(M517="5",I517,0)</f>
        <v>0</v>
      </c>
      <c r="Y517" s="24">
        <f>IF(AC517=0,J517,0)</f>
        <v>0</v>
      </c>
      <c r="Z517" s="24">
        <f>IF(AC517=15,J517,0)</f>
        <v>0</v>
      </c>
      <c r="AA517" s="24">
        <f>IF(AC517=21,J517,0)</f>
        <v>0</v>
      </c>
      <c r="AC517" s="26">
        <v>21</v>
      </c>
      <c r="AD517" s="26">
        <f>G517*0.372054263565891</f>
        <v>0</v>
      </c>
      <c r="AE517" s="26">
        <f>G517*(1-0.372054263565891)</f>
        <v>0</v>
      </c>
      <c r="AL517" s="26">
        <f>F517*AD517</f>
        <v>0</v>
      </c>
      <c r="AM517" s="26">
        <f>F517*AE517</f>
        <v>0</v>
      </c>
      <c r="AN517" s="27" t="s">
        <v>1190</v>
      </c>
      <c r="AO517" s="27" t="s">
        <v>1204</v>
      </c>
      <c r="AP517" s="15" t="s">
        <v>1210</v>
      </c>
    </row>
    <row r="518" spans="1:42" x14ac:dyDescent="0.2">
      <c r="D518" s="28" t="s">
        <v>985</v>
      </c>
      <c r="F518" s="29">
        <v>3.37</v>
      </c>
    </row>
    <row r="519" spans="1:42" x14ac:dyDescent="0.2">
      <c r="A519" s="23" t="s">
        <v>241</v>
      </c>
      <c r="B519" s="23" t="s">
        <v>712</v>
      </c>
      <c r="C519" s="23" t="s">
        <v>752</v>
      </c>
      <c r="D519" s="23" t="s">
        <v>843</v>
      </c>
      <c r="E519" s="23" t="s">
        <v>1146</v>
      </c>
      <c r="F519" s="24">
        <v>3.37</v>
      </c>
      <c r="G519" s="24">
        <v>0</v>
      </c>
      <c r="H519" s="24">
        <f>ROUND(F519*AD519,2)</f>
        <v>0</v>
      </c>
      <c r="I519" s="24">
        <f>J519-H519</f>
        <v>0</v>
      </c>
      <c r="J519" s="24">
        <f>ROUND(F519*G519,2)</f>
        <v>0</v>
      </c>
      <c r="K519" s="24">
        <v>8.0000000000000004E-4</v>
      </c>
      <c r="L519" s="24">
        <f>F519*K519</f>
        <v>2.696E-3</v>
      </c>
      <c r="M519" s="25" t="s">
        <v>7</v>
      </c>
      <c r="N519" s="24">
        <f>IF(M519="5",I519,0)</f>
        <v>0</v>
      </c>
      <c r="Y519" s="24">
        <f>IF(AC519=0,J519,0)</f>
        <v>0</v>
      </c>
      <c r="Z519" s="24">
        <f>IF(AC519=15,J519,0)</f>
        <v>0</v>
      </c>
      <c r="AA519" s="24">
        <f>IF(AC519=21,J519,0)</f>
        <v>0</v>
      </c>
      <c r="AC519" s="26">
        <v>21</v>
      </c>
      <c r="AD519" s="26">
        <f>G519*1</f>
        <v>0</v>
      </c>
      <c r="AE519" s="26">
        <f>G519*(1-1)</f>
        <v>0</v>
      </c>
      <c r="AL519" s="26">
        <f>F519*AD519</f>
        <v>0</v>
      </c>
      <c r="AM519" s="26">
        <f>F519*AE519</f>
        <v>0</v>
      </c>
      <c r="AN519" s="27" t="s">
        <v>1190</v>
      </c>
      <c r="AO519" s="27" t="s">
        <v>1204</v>
      </c>
      <c r="AP519" s="15" t="s">
        <v>1210</v>
      </c>
    </row>
    <row r="520" spans="1:42" x14ac:dyDescent="0.2">
      <c r="D520" s="28" t="s">
        <v>977</v>
      </c>
      <c r="F520" s="29">
        <v>3.37</v>
      </c>
    </row>
    <row r="521" spans="1:42" x14ac:dyDescent="0.2">
      <c r="A521" s="31" t="s">
        <v>242</v>
      </c>
      <c r="B521" s="31" t="s">
        <v>712</v>
      </c>
      <c r="C521" s="31" t="s">
        <v>753</v>
      </c>
      <c r="D521" s="31" t="s">
        <v>1230</v>
      </c>
      <c r="E521" s="31" t="s">
        <v>1146</v>
      </c>
      <c r="F521" s="32">
        <v>3.54</v>
      </c>
      <c r="G521" s="32">
        <v>0</v>
      </c>
      <c r="H521" s="32">
        <f>ROUND(F521*AD521,2)</f>
        <v>0</v>
      </c>
      <c r="I521" s="32">
        <f>J521-H521</f>
        <v>0</v>
      </c>
      <c r="J521" s="32">
        <f>ROUND(F521*G521,2)</f>
        <v>0</v>
      </c>
      <c r="K521" s="32">
        <v>1.6E-2</v>
      </c>
      <c r="L521" s="32">
        <f>F521*K521</f>
        <v>5.6640000000000003E-2</v>
      </c>
      <c r="M521" s="33" t="s">
        <v>1170</v>
      </c>
      <c r="N521" s="32">
        <f>IF(M521="5",I521,0)</f>
        <v>0</v>
      </c>
      <c r="Y521" s="32">
        <f>IF(AC521=0,J521,0)</f>
        <v>0</v>
      </c>
      <c r="Z521" s="32">
        <f>IF(AC521=15,J521,0)</f>
        <v>0</v>
      </c>
      <c r="AA521" s="32">
        <f>IF(AC521=21,J521,0)</f>
        <v>0</v>
      </c>
      <c r="AC521" s="26">
        <v>21</v>
      </c>
      <c r="AD521" s="26">
        <f>G521*1</f>
        <v>0</v>
      </c>
      <c r="AE521" s="26">
        <f>G521*(1-1)</f>
        <v>0</v>
      </c>
      <c r="AL521" s="26">
        <f>F521*AD521</f>
        <v>0</v>
      </c>
      <c r="AM521" s="26">
        <f>F521*AE521</f>
        <v>0</v>
      </c>
      <c r="AN521" s="27" t="s">
        <v>1190</v>
      </c>
      <c r="AO521" s="27" t="s">
        <v>1204</v>
      </c>
      <c r="AP521" s="15" t="s">
        <v>1210</v>
      </c>
    </row>
    <row r="522" spans="1:42" x14ac:dyDescent="0.2">
      <c r="D522" s="28" t="s">
        <v>986</v>
      </c>
      <c r="F522" s="29">
        <v>3.54</v>
      </c>
    </row>
    <row r="523" spans="1:42" x14ac:dyDescent="0.2">
      <c r="A523" s="23" t="s">
        <v>243</v>
      </c>
      <c r="B523" s="23" t="s">
        <v>712</v>
      </c>
      <c r="C523" s="23" t="s">
        <v>754</v>
      </c>
      <c r="D523" s="23" t="s">
        <v>845</v>
      </c>
      <c r="E523" s="23" t="s">
        <v>1149</v>
      </c>
      <c r="F523" s="24">
        <v>7.0000000000000007E-2</v>
      </c>
      <c r="G523" s="24">
        <v>0</v>
      </c>
      <c r="H523" s="24">
        <f>ROUND(F523*AD523,2)</f>
        <v>0</v>
      </c>
      <c r="I523" s="24">
        <f>J523-H523</f>
        <v>0</v>
      </c>
      <c r="J523" s="24">
        <f>ROUND(F523*G523,2)</f>
        <v>0</v>
      </c>
      <c r="K523" s="24">
        <v>0</v>
      </c>
      <c r="L523" s="24">
        <f>F523*K523</f>
        <v>0</v>
      </c>
      <c r="M523" s="25" t="s">
        <v>11</v>
      </c>
      <c r="N523" s="24">
        <f>IF(M523="5",I523,0)</f>
        <v>0</v>
      </c>
      <c r="Y523" s="24">
        <f>IF(AC523=0,J523,0)</f>
        <v>0</v>
      </c>
      <c r="Z523" s="24">
        <f>IF(AC523=15,J523,0)</f>
        <v>0</v>
      </c>
      <c r="AA523" s="24">
        <f>IF(AC523=21,J523,0)</f>
        <v>0</v>
      </c>
      <c r="AC523" s="26">
        <v>21</v>
      </c>
      <c r="AD523" s="26">
        <f>G523*0</f>
        <v>0</v>
      </c>
      <c r="AE523" s="26">
        <f>G523*(1-0)</f>
        <v>0</v>
      </c>
      <c r="AL523" s="26">
        <f>F523*AD523</f>
        <v>0</v>
      </c>
      <c r="AM523" s="26">
        <f>F523*AE523</f>
        <v>0</v>
      </c>
      <c r="AN523" s="27" t="s">
        <v>1190</v>
      </c>
      <c r="AO523" s="27" t="s">
        <v>1204</v>
      </c>
      <c r="AP523" s="15" t="s">
        <v>1210</v>
      </c>
    </row>
    <row r="524" spans="1:42" x14ac:dyDescent="0.2">
      <c r="D524" s="28" t="s">
        <v>987</v>
      </c>
      <c r="F524" s="29">
        <v>7.0000000000000007E-2</v>
      </c>
    </row>
    <row r="525" spans="1:42" x14ac:dyDescent="0.2">
      <c r="A525" s="20"/>
      <c r="B525" s="21" t="s">
        <v>712</v>
      </c>
      <c r="C525" s="21" t="s">
        <v>705</v>
      </c>
      <c r="D525" s="57" t="s">
        <v>847</v>
      </c>
      <c r="E525" s="58"/>
      <c r="F525" s="58"/>
      <c r="G525" s="58"/>
      <c r="H525" s="22">
        <f>SUM(H526:H548)</f>
        <v>0</v>
      </c>
      <c r="I525" s="22">
        <f>SUM(I526:I548)</f>
        <v>0</v>
      </c>
      <c r="J525" s="22">
        <f>H525+I525</f>
        <v>0</v>
      </c>
      <c r="K525" s="15"/>
      <c r="L525" s="22">
        <f>SUM(L526:L548)</f>
        <v>0.52331220000000012</v>
      </c>
      <c r="O525" s="22">
        <f>IF(P525="PR",J525,SUM(N526:N548))</f>
        <v>0</v>
      </c>
      <c r="P525" s="15" t="s">
        <v>1174</v>
      </c>
      <c r="Q525" s="22">
        <f>IF(P525="HS",H525,0)</f>
        <v>0</v>
      </c>
      <c r="R525" s="22">
        <f>IF(P525="HS",I525-O525,0)</f>
        <v>0</v>
      </c>
      <c r="S525" s="22">
        <f>IF(P525="PS",H525,0)</f>
        <v>0</v>
      </c>
      <c r="T525" s="22">
        <f>IF(P525="PS",I525-O525,0)</f>
        <v>0</v>
      </c>
      <c r="U525" s="22">
        <f>IF(P525="MP",H525,0)</f>
        <v>0</v>
      </c>
      <c r="V525" s="22">
        <f>IF(P525="MP",I525-O525,0)</f>
        <v>0</v>
      </c>
      <c r="W525" s="22">
        <f>IF(P525="OM",H525,0)</f>
        <v>0</v>
      </c>
      <c r="X525" s="15" t="s">
        <v>712</v>
      </c>
      <c r="AH525" s="22">
        <f>SUM(Y526:Y548)</f>
        <v>0</v>
      </c>
      <c r="AI525" s="22">
        <f>SUM(Z526:Z548)</f>
        <v>0</v>
      </c>
      <c r="AJ525" s="22">
        <f>SUM(AA526:AA548)</f>
        <v>0</v>
      </c>
    </row>
    <row r="526" spans="1:42" x14ac:dyDescent="0.2">
      <c r="A526" s="23" t="s">
        <v>244</v>
      </c>
      <c r="B526" s="23" t="s">
        <v>712</v>
      </c>
      <c r="C526" s="23" t="s">
        <v>755</v>
      </c>
      <c r="D526" s="23" t="s">
        <v>848</v>
      </c>
      <c r="E526" s="23" t="s">
        <v>1146</v>
      </c>
      <c r="F526" s="24">
        <v>24.86</v>
      </c>
      <c r="G526" s="24">
        <v>0</v>
      </c>
      <c r="H526" s="24">
        <f>ROUND(F526*AD526,2)</f>
        <v>0</v>
      </c>
      <c r="I526" s="24">
        <f>J526-H526</f>
        <v>0</v>
      </c>
      <c r="J526" s="24">
        <f>ROUND(F526*G526,2)</f>
        <v>0</v>
      </c>
      <c r="K526" s="24">
        <v>0</v>
      </c>
      <c r="L526" s="24">
        <f>F526*K526</f>
        <v>0</v>
      </c>
      <c r="M526" s="25" t="s">
        <v>7</v>
      </c>
      <c r="N526" s="24">
        <f>IF(M526="5",I526,0)</f>
        <v>0</v>
      </c>
      <c r="Y526" s="24">
        <f>IF(AC526=0,J526,0)</f>
        <v>0</v>
      </c>
      <c r="Z526" s="24">
        <f>IF(AC526=15,J526,0)</f>
        <v>0</v>
      </c>
      <c r="AA526" s="24">
        <f>IF(AC526=21,J526,0)</f>
        <v>0</v>
      </c>
      <c r="AC526" s="26">
        <v>21</v>
      </c>
      <c r="AD526" s="26">
        <f>G526*0.334494773519164</f>
        <v>0</v>
      </c>
      <c r="AE526" s="26">
        <f>G526*(1-0.334494773519164)</f>
        <v>0</v>
      </c>
      <c r="AL526" s="26">
        <f>F526*AD526</f>
        <v>0</v>
      </c>
      <c r="AM526" s="26">
        <f>F526*AE526</f>
        <v>0</v>
      </c>
      <c r="AN526" s="27" t="s">
        <v>1191</v>
      </c>
      <c r="AO526" s="27" t="s">
        <v>1205</v>
      </c>
      <c r="AP526" s="15" t="s">
        <v>1210</v>
      </c>
    </row>
    <row r="527" spans="1:42" x14ac:dyDescent="0.2">
      <c r="D527" s="28" t="s">
        <v>988</v>
      </c>
      <c r="F527" s="29">
        <v>9.58</v>
      </c>
    </row>
    <row r="528" spans="1:42" x14ac:dyDescent="0.2">
      <c r="D528" s="28" t="s">
        <v>989</v>
      </c>
      <c r="F528" s="29">
        <v>11.52</v>
      </c>
    </row>
    <row r="529" spans="1:42" x14ac:dyDescent="0.2">
      <c r="D529" s="28" t="s">
        <v>990</v>
      </c>
      <c r="F529" s="29">
        <v>3.76</v>
      </c>
    </row>
    <row r="530" spans="1:42" x14ac:dyDescent="0.2">
      <c r="A530" s="23" t="s">
        <v>245</v>
      </c>
      <c r="B530" s="23" t="s">
        <v>712</v>
      </c>
      <c r="C530" s="23" t="s">
        <v>756</v>
      </c>
      <c r="D530" s="23" t="s">
        <v>1252</v>
      </c>
      <c r="E530" s="23" t="s">
        <v>1146</v>
      </c>
      <c r="F530" s="24">
        <v>24.86</v>
      </c>
      <c r="G530" s="24">
        <v>0</v>
      </c>
      <c r="H530" s="24">
        <f>ROUND(F530*AD530,2)</f>
        <v>0</v>
      </c>
      <c r="I530" s="24">
        <f>J530-H530</f>
        <v>0</v>
      </c>
      <c r="J530" s="24">
        <f>ROUND(F530*G530,2)</f>
        <v>0</v>
      </c>
      <c r="K530" s="24">
        <v>1.1E-4</v>
      </c>
      <c r="L530" s="24">
        <f>F530*K530</f>
        <v>2.7346000000000002E-3</v>
      </c>
      <c r="M530" s="25" t="s">
        <v>7</v>
      </c>
      <c r="N530" s="24">
        <f>IF(M530="5",I530,0)</f>
        <v>0</v>
      </c>
      <c r="Y530" s="24">
        <f>IF(AC530=0,J530,0)</f>
        <v>0</v>
      </c>
      <c r="Z530" s="24">
        <f>IF(AC530=15,J530,0)</f>
        <v>0</v>
      </c>
      <c r="AA530" s="24">
        <f>IF(AC530=21,J530,0)</f>
        <v>0</v>
      </c>
      <c r="AC530" s="26">
        <v>21</v>
      </c>
      <c r="AD530" s="26">
        <f>G530*0.75</f>
        <v>0</v>
      </c>
      <c r="AE530" s="26">
        <f>G530*(1-0.75)</f>
        <v>0</v>
      </c>
      <c r="AL530" s="26">
        <f>F530*AD530</f>
        <v>0</v>
      </c>
      <c r="AM530" s="26">
        <f>F530*AE530</f>
        <v>0</v>
      </c>
      <c r="AN530" s="27" t="s">
        <v>1191</v>
      </c>
      <c r="AO530" s="27" t="s">
        <v>1205</v>
      </c>
      <c r="AP530" s="15" t="s">
        <v>1210</v>
      </c>
    </row>
    <row r="531" spans="1:42" x14ac:dyDescent="0.2">
      <c r="D531" s="28" t="s">
        <v>991</v>
      </c>
      <c r="F531" s="29">
        <v>24.86</v>
      </c>
    </row>
    <row r="532" spans="1:42" x14ac:dyDescent="0.2">
      <c r="A532" s="23" t="s">
        <v>246</v>
      </c>
      <c r="B532" s="23" t="s">
        <v>712</v>
      </c>
      <c r="C532" s="23" t="s">
        <v>757</v>
      </c>
      <c r="D532" s="23" t="s">
        <v>1247</v>
      </c>
      <c r="E532" s="23" t="s">
        <v>1146</v>
      </c>
      <c r="F532" s="24">
        <v>24.86</v>
      </c>
      <c r="G532" s="24">
        <v>0</v>
      </c>
      <c r="H532" s="24">
        <f>ROUND(F532*AD532,2)</f>
        <v>0</v>
      </c>
      <c r="I532" s="24">
        <f>J532-H532</f>
        <v>0</v>
      </c>
      <c r="J532" s="24">
        <f>ROUND(F532*G532,2)</f>
        <v>0</v>
      </c>
      <c r="K532" s="24">
        <v>3.5000000000000001E-3</v>
      </c>
      <c r="L532" s="24">
        <f>F532*K532</f>
        <v>8.7010000000000004E-2</v>
      </c>
      <c r="M532" s="25" t="s">
        <v>7</v>
      </c>
      <c r="N532" s="24">
        <f>IF(M532="5",I532,0)</f>
        <v>0</v>
      </c>
      <c r="Y532" s="24">
        <f>IF(AC532=0,J532,0)</f>
        <v>0</v>
      </c>
      <c r="Z532" s="24">
        <f>IF(AC532=15,J532,0)</f>
        <v>0</v>
      </c>
      <c r="AA532" s="24">
        <f>IF(AC532=21,J532,0)</f>
        <v>0</v>
      </c>
      <c r="AC532" s="26">
        <v>21</v>
      </c>
      <c r="AD532" s="26">
        <f>G532*0.315275310834813</f>
        <v>0</v>
      </c>
      <c r="AE532" s="26">
        <f>G532*(1-0.315275310834813)</f>
        <v>0</v>
      </c>
      <c r="AL532" s="26">
        <f>F532*AD532</f>
        <v>0</v>
      </c>
      <c r="AM532" s="26">
        <f>F532*AE532</f>
        <v>0</v>
      </c>
      <c r="AN532" s="27" t="s">
        <v>1191</v>
      </c>
      <c r="AO532" s="27" t="s">
        <v>1205</v>
      </c>
      <c r="AP532" s="15" t="s">
        <v>1210</v>
      </c>
    </row>
    <row r="533" spans="1:42" x14ac:dyDescent="0.2">
      <c r="D533" s="28" t="s">
        <v>991</v>
      </c>
      <c r="F533" s="29">
        <v>24.86</v>
      </c>
    </row>
    <row r="534" spans="1:42" x14ac:dyDescent="0.2">
      <c r="A534" s="31" t="s">
        <v>247</v>
      </c>
      <c r="B534" s="31" t="s">
        <v>712</v>
      </c>
      <c r="C534" s="31" t="s">
        <v>799</v>
      </c>
      <c r="D534" s="31" t="s">
        <v>1248</v>
      </c>
      <c r="E534" s="31" t="s">
        <v>1146</v>
      </c>
      <c r="F534" s="32">
        <v>26.1</v>
      </c>
      <c r="G534" s="32">
        <v>0</v>
      </c>
      <c r="H534" s="32">
        <f>ROUND(F534*AD534,2)</f>
        <v>0</v>
      </c>
      <c r="I534" s="32">
        <f>J534-H534</f>
        <v>0</v>
      </c>
      <c r="J534" s="32">
        <f>ROUND(F534*G534,2)</f>
        <v>0</v>
      </c>
      <c r="K534" s="32">
        <v>1.6E-2</v>
      </c>
      <c r="L534" s="32">
        <f>F534*K534</f>
        <v>0.41760000000000003</v>
      </c>
      <c r="M534" s="33" t="s">
        <v>1170</v>
      </c>
      <c r="N534" s="32">
        <f>IF(M534="5",I534,0)</f>
        <v>0</v>
      </c>
      <c r="Y534" s="32">
        <f>IF(AC534=0,J534,0)</f>
        <v>0</v>
      </c>
      <c r="Z534" s="32">
        <f>IF(AC534=15,J534,0)</f>
        <v>0</v>
      </c>
      <c r="AA534" s="32">
        <f>IF(AC534=21,J534,0)</f>
        <v>0</v>
      </c>
      <c r="AC534" s="26">
        <v>21</v>
      </c>
      <c r="AD534" s="26">
        <f>G534*1</f>
        <v>0</v>
      </c>
      <c r="AE534" s="26">
        <f>G534*(1-1)</f>
        <v>0</v>
      </c>
      <c r="AL534" s="26">
        <f>F534*AD534</f>
        <v>0</v>
      </c>
      <c r="AM534" s="26">
        <f>F534*AE534</f>
        <v>0</v>
      </c>
      <c r="AN534" s="27" t="s">
        <v>1191</v>
      </c>
      <c r="AO534" s="27" t="s">
        <v>1205</v>
      </c>
      <c r="AP534" s="15" t="s">
        <v>1210</v>
      </c>
    </row>
    <row r="535" spans="1:42" x14ac:dyDescent="0.2">
      <c r="D535" s="28" t="s">
        <v>992</v>
      </c>
      <c r="F535" s="29">
        <v>26.1</v>
      </c>
    </row>
    <row r="536" spans="1:42" x14ac:dyDescent="0.2">
      <c r="A536" s="23" t="s">
        <v>248</v>
      </c>
      <c r="B536" s="23" t="s">
        <v>712</v>
      </c>
      <c r="C536" s="23" t="s">
        <v>758</v>
      </c>
      <c r="D536" s="23" t="s">
        <v>854</v>
      </c>
      <c r="E536" s="23" t="s">
        <v>1146</v>
      </c>
      <c r="F536" s="24">
        <v>24.86</v>
      </c>
      <c r="G536" s="24">
        <v>0</v>
      </c>
      <c r="H536" s="24">
        <f>ROUND(F536*AD536,2)</f>
        <v>0</v>
      </c>
      <c r="I536" s="24">
        <f>J536-H536</f>
        <v>0</v>
      </c>
      <c r="J536" s="24">
        <f>ROUND(F536*G536,2)</f>
        <v>0</v>
      </c>
      <c r="K536" s="24">
        <v>1.1E-4</v>
      </c>
      <c r="L536" s="24">
        <f>F536*K536</f>
        <v>2.7346000000000002E-3</v>
      </c>
      <c r="M536" s="25" t="s">
        <v>7</v>
      </c>
      <c r="N536" s="24">
        <f>IF(M536="5",I536,0)</f>
        <v>0</v>
      </c>
      <c r="Y536" s="24">
        <f>IF(AC536=0,J536,0)</f>
        <v>0</v>
      </c>
      <c r="Z536" s="24">
        <f>IF(AC536=15,J536,0)</f>
        <v>0</v>
      </c>
      <c r="AA536" s="24">
        <f>IF(AC536=21,J536,0)</f>
        <v>0</v>
      </c>
      <c r="AC536" s="26">
        <v>21</v>
      </c>
      <c r="AD536" s="26">
        <f>G536*1</f>
        <v>0</v>
      </c>
      <c r="AE536" s="26">
        <f>G536*(1-1)</f>
        <v>0</v>
      </c>
      <c r="AL536" s="26">
        <f>F536*AD536</f>
        <v>0</v>
      </c>
      <c r="AM536" s="26">
        <f>F536*AE536</f>
        <v>0</v>
      </c>
      <c r="AN536" s="27" t="s">
        <v>1191</v>
      </c>
      <c r="AO536" s="27" t="s">
        <v>1205</v>
      </c>
      <c r="AP536" s="15" t="s">
        <v>1210</v>
      </c>
    </row>
    <row r="537" spans="1:42" x14ac:dyDescent="0.2">
      <c r="D537" s="28" t="s">
        <v>991</v>
      </c>
      <c r="F537" s="29">
        <v>24.86</v>
      </c>
    </row>
    <row r="538" spans="1:42" x14ac:dyDescent="0.2">
      <c r="A538" s="23" t="s">
        <v>249</v>
      </c>
      <c r="B538" s="23" t="s">
        <v>712</v>
      </c>
      <c r="C538" s="23" t="s">
        <v>759</v>
      </c>
      <c r="D538" s="23" t="s">
        <v>855</v>
      </c>
      <c r="E538" s="23" t="s">
        <v>1148</v>
      </c>
      <c r="F538" s="24">
        <v>42</v>
      </c>
      <c r="G538" s="24">
        <v>0</v>
      </c>
      <c r="H538" s="24">
        <f>ROUND(F538*AD538,2)</f>
        <v>0</v>
      </c>
      <c r="I538" s="24">
        <f>J538-H538</f>
        <v>0</v>
      </c>
      <c r="J538" s="24">
        <f>ROUND(F538*G538,2)</f>
        <v>0</v>
      </c>
      <c r="K538" s="24">
        <v>0</v>
      </c>
      <c r="L538" s="24">
        <f>F538*K538</f>
        <v>0</v>
      </c>
      <c r="M538" s="25" t="s">
        <v>7</v>
      </c>
      <c r="N538" s="24">
        <f>IF(M538="5",I538,0)</f>
        <v>0</v>
      </c>
      <c r="Y538" s="24">
        <f>IF(AC538=0,J538,0)</f>
        <v>0</v>
      </c>
      <c r="Z538" s="24">
        <f>IF(AC538=15,J538,0)</f>
        <v>0</v>
      </c>
      <c r="AA538" s="24">
        <f>IF(AC538=21,J538,0)</f>
        <v>0</v>
      </c>
      <c r="AC538" s="26">
        <v>21</v>
      </c>
      <c r="AD538" s="26">
        <f>G538*0</f>
        <v>0</v>
      </c>
      <c r="AE538" s="26">
        <f>G538*(1-0)</f>
        <v>0</v>
      </c>
      <c r="AL538" s="26">
        <f>F538*AD538</f>
        <v>0</v>
      </c>
      <c r="AM538" s="26">
        <f>F538*AE538</f>
        <v>0</v>
      </c>
      <c r="AN538" s="27" t="s">
        <v>1191</v>
      </c>
      <c r="AO538" s="27" t="s">
        <v>1205</v>
      </c>
      <c r="AP538" s="15" t="s">
        <v>1210</v>
      </c>
    </row>
    <row r="539" spans="1:42" x14ac:dyDescent="0.2">
      <c r="D539" s="28" t="s">
        <v>993</v>
      </c>
      <c r="F539" s="29">
        <v>25.5</v>
      </c>
    </row>
    <row r="540" spans="1:42" x14ac:dyDescent="0.2">
      <c r="D540" s="28" t="s">
        <v>994</v>
      </c>
      <c r="F540" s="29">
        <v>6.9</v>
      </c>
    </row>
    <row r="541" spans="1:42" x14ac:dyDescent="0.2">
      <c r="D541" s="28" t="s">
        <v>995</v>
      </c>
      <c r="F541" s="29">
        <v>9.6</v>
      </c>
    </row>
    <row r="542" spans="1:42" x14ac:dyDescent="0.2">
      <c r="A542" s="23" t="s">
        <v>250</v>
      </c>
      <c r="B542" s="23" t="s">
        <v>712</v>
      </c>
      <c r="C542" s="23" t="s">
        <v>760</v>
      </c>
      <c r="D542" s="23" t="s">
        <v>859</v>
      </c>
      <c r="E542" s="23" t="s">
        <v>1148</v>
      </c>
      <c r="F542" s="24">
        <v>7.25</v>
      </c>
      <c r="G542" s="24">
        <v>0</v>
      </c>
      <c r="H542" s="24">
        <f>ROUND(F542*AD542,2)</f>
        <v>0</v>
      </c>
      <c r="I542" s="24">
        <f>J542-H542</f>
        <v>0</v>
      </c>
      <c r="J542" s="24">
        <f>ROUND(F542*G542,2)</f>
        <v>0</v>
      </c>
      <c r="K542" s="24">
        <v>2.9999999999999997E-4</v>
      </c>
      <c r="L542" s="24">
        <f>F542*K542</f>
        <v>2.1749999999999999E-3</v>
      </c>
      <c r="M542" s="25" t="s">
        <v>7</v>
      </c>
      <c r="N542" s="24">
        <f>IF(M542="5",I542,0)</f>
        <v>0</v>
      </c>
      <c r="Y542" s="24">
        <f>IF(AC542=0,J542,0)</f>
        <v>0</v>
      </c>
      <c r="Z542" s="24">
        <f>IF(AC542=15,J542,0)</f>
        <v>0</v>
      </c>
      <c r="AA542" s="24">
        <f>IF(AC542=21,J542,0)</f>
        <v>0</v>
      </c>
      <c r="AC542" s="26">
        <v>21</v>
      </c>
      <c r="AD542" s="26">
        <f>G542*1</f>
        <v>0</v>
      </c>
      <c r="AE542" s="26">
        <f>G542*(1-1)</f>
        <v>0</v>
      </c>
      <c r="AL542" s="26">
        <f>F542*AD542</f>
        <v>0</v>
      </c>
      <c r="AM542" s="26">
        <f>F542*AE542</f>
        <v>0</v>
      </c>
      <c r="AN542" s="27" t="s">
        <v>1191</v>
      </c>
      <c r="AO542" s="27" t="s">
        <v>1205</v>
      </c>
      <c r="AP542" s="15" t="s">
        <v>1210</v>
      </c>
    </row>
    <row r="543" spans="1:42" x14ac:dyDescent="0.2">
      <c r="D543" s="28" t="s">
        <v>996</v>
      </c>
      <c r="F543" s="29">
        <v>7.25</v>
      </c>
    </row>
    <row r="544" spans="1:42" x14ac:dyDescent="0.2">
      <c r="A544" s="23" t="s">
        <v>251</v>
      </c>
      <c r="B544" s="23" t="s">
        <v>712</v>
      </c>
      <c r="C544" s="23" t="s">
        <v>762</v>
      </c>
      <c r="D544" s="23" t="s">
        <v>862</v>
      </c>
      <c r="E544" s="23" t="s">
        <v>1148</v>
      </c>
      <c r="F544" s="24">
        <v>26.78</v>
      </c>
      <c r="G544" s="24">
        <v>0</v>
      </c>
      <c r="H544" s="24">
        <f>ROUND(F544*AD544,2)</f>
        <v>0</v>
      </c>
      <c r="I544" s="24">
        <f>J544-H544</f>
        <v>0</v>
      </c>
      <c r="J544" s="24">
        <f>ROUND(F544*G544,2)</f>
        <v>0</v>
      </c>
      <c r="K544" s="24">
        <v>2.9999999999999997E-4</v>
      </c>
      <c r="L544" s="24">
        <f>F544*K544</f>
        <v>8.0339999999999995E-3</v>
      </c>
      <c r="M544" s="25" t="s">
        <v>7</v>
      </c>
      <c r="N544" s="24">
        <f>IF(M544="5",I544,0)</f>
        <v>0</v>
      </c>
      <c r="Y544" s="24">
        <f>IF(AC544=0,J544,0)</f>
        <v>0</v>
      </c>
      <c r="Z544" s="24">
        <f>IF(AC544=15,J544,0)</f>
        <v>0</v>
      </c>
      <c r="AA544" s="24">
        <f>IF(AC544=21,J544,0)</f>
        <v>0</v>
      </c>
      <c r="AC544" s="26">
        <v>21</v>
      </c>
      <c r="AD544" s="26">
        <f>G544*1</f>
        <v>0</v>
      </c>
      <c r="AE544" s="26">
        <f>G544*(1-1)</f>
        <v>0</v>
      </c>
      <c r="AL544" s="26">
        <f>F544*AD544</f>
        <v>0</v>
      </c>
      <c r="AM544" s="26">
        <f>F544*AE544</f>
        <v>0</v>
      </c>
      <c r="AN544" s="27" t="s">
        <v>1191</v>
      </c>
      <c r="AO544" s="27" t="s">
        <v>1205</v>
      </c>
      <c r="AP544" s="15" t="s">
        <v>1210</v>
      </c>
    </row>
    <row r="545" spans="1:42" x14ac:dyDescent="0.2">
      <c r="D545" s="28" t="s">
        <v>997</v>
      </c>
      <c r="F545" s="29">
        <v>26.78</v>
      </c>
    </row>
    <row r="546" spans="1:42" x14ac:dyDescent="0.2">
      <c r="A546" s="23" t="s">
        <v>252</v>
      </c>
      <c r="B546" s="23" t="s">
        <v>712</v>
      </c>
      <c r="C546" s="23" t="s">
        <v>763</v>
      </c>
      <c r="D546" s="23" t="s">
        <v>864</v>
      </c>
      <c r="E546" s="23" t="s">
        <v>1148</v>
      </c>
      <c r="F546" s="24">
        <v>10.08</v>
      </c>
      <c r="G546" s="24">
        <v>0</v>
      </c>
      <c r="H546" s="24">
        <f>ROUND(F546*AD546,2)</f>
        <v>0</v>
      </c>
      <c r="I546" s="24">
        <f>J546-H546</f>
        <v>0</v>
      </c>
      <c r="J546" s="24">
        <f>ROUND(F546*G546,2)</f>
        <v>0</v>
      </c>
      <c r="K546" s="24">
        <v>2.9999999999999997E-4</v>
      </c>
      <c r="L546" s="24">
        <f>F546*K546</f>
        <v>3.0239999999999998E-3</v>
      </c>
      <c r="M546" s="25" t="s">
        <v>7</v>
      </c>
      <c r="N546" s="24">
        <f>IF(M546="5",I546,0)</f>
        <v>0</v>
      </c>
      <c r="Y546" s="24">
        <f>IF(AC546=0,J546,0)</f>
        <v>0</v>
      </c>
      <c r="Z546" s="24">
        <f>IF(AC546=15,J546,0)</f>
        <v>0</v>
      </c>
      <c r="AA546" s="24">
        <f>IF(AC546=21,J546,0)</f>
        <v>0</v>
      </c>
      <c r="AC546" s="26">
        <v>21</v>
      </c>
      <c r="AD546" s="26">
        <f>G546*1</f>
        <v>0</v>
      </c>
      <c r="AE546" s="26">
        <f>G546*(1-1)</f>
        <v>0</v>
      </c>
      <c r="AL546" s="26">
        <f>F546*AD546</f>
        <v>0</v>
      </c>
      <c r="AM546" s="26">
        <f>F546*AE546</f>
        <v>0</v>
      </c>
      <c r="AN546" s="27" t="s">
        <v>1191</v>
      </c>
      <c r="AO546" s="27" t="s">
        <v>1205</v>
      </c>
      <c r="AP546" s="15" t="s">
        <v>1210</v>
      </c>
    </row>
    <row r="547" spans="1:42" x14ac:dyDescent="0.2">
      <c r="D547" s="28" t="s">
        <v>998</v>
      </c>
      <c r="F547" s="29">
        <v>10.08</v>
      </c>
    </row>
    <row r="548" spans="1:42" x14ac:dyDescent="0.2">
      <c r="A548" s="23" t="s">
        <v>253</v>
      </c>
      <c r="B548" s="23" t="s">
        <v>712</v>
      </c>
      <c r="C548" s="23" t="s">
        <v>764</v>
      </c>
      <c r="D548" s="23" t="s">
        <v>866</v>
      </c>
      <c r="E548" s="23" t="s">
        <v>1149</v>
      </c>
      <c r="F548" s="24">
        <v>0.52</v>
      </c>
      <c r="G548" s="24">
        <v>0</v>
      </c>
      <c r="H548" s="24">
        <f>ROUND(F548*AD548,2)</f>
        <v>0</v>
      </c>
      <c r="I548" s="24">
        <f>J548-H548</f>
        <v>0</v>
      </c>
      <c r="J548" s="24">
        <f>ROUND(F548*G548,2)</f>
        <v>0</v>
      </c>
      <c r="K548" s="24">
        <v>0</v>
      </c>
      <c r="L548" s="24">
        <f>F548*K548</f>
        <v>0</v>
      </c>
      <c r="M548" s="25" t="s">
        <v>11</v>
      </c>
      <c r="N548" s="24">
        <f>IF(M548="5",I548,0)</f>
        <v>0</v>
      </c>
      <c r="Y548" s="24">
        <f>IF(AC548=0,J548,0)</f>
        <v>0</v>
      </c>
      <c r="Z548" s="24">
        <f>IF(AC548=15,J548,0)</f>
        <v>0</v>
      </c>
      <c r="AA548" s="24">
        <f>IF(AC548=21,J548,0)</f>
        <v>0</v>
      </c>
      <c r="AC548" s="26">
        <v>21</v>
      </c>
      <c r="AD548" s="26">
        <f>G548*0</f>
        <v>0</v>
      </c>
      <c r="AE548" s="26">
        <f>G548*(1-0)</f>
        <v>0</v>
      </c>
      <c r="AL548" s="26">
        <f>F548*AD548</f>
        <v>0</v>
      </c>
      <c r="AM548" s="26">
        <f>F548*AE548</f>
        <v>0</v>
      </c>
      <c r="AN548" s="27" t="s">
        <v>1191</v>
      </c>
      <c r="AO548" s="27" t="s">
        <v>1205</v>
      </c>
      <c r="AP548" s="15" t="s">
        <v>1210</v>
      </c>
    </row>
    <row r="549" spans="1:42" x14ac:dyDescent="0.2">
      <c r="D549" s="28" t="s">
        <v>999</v>
      </c>
      <c r="F549" s="29">
        <v>0.52</v>
      </c>
    </row>
    <row r="550" spans="1:42" x14ac:dyDescent="0.2">
      <c r="A550" s="20"/>
      <c r="B550" s="21" t="s">
        <v>712</v>
      </c>
      <c r="C550" s="21" t="s">
        <v>706</v>
      </c>
      <c r="D550" s="57" t="s">
        <v>868</v>
      </c>
      <c r="E550" s="58"/>
      <c r="F550" s="58"/>
      <c r="G550" s="58"/>
      <c r="H550" s="22">
        <f>SUM(H551:H553)</f>
        <v>0</v>
      </c>
      <c r="I550" s="22">
        <f>SUM(I551:I553)</f>
        <v>0</v>
      </c>
      <c r="J550" s="22">
        <f>H550+I550</f>
        <v>0</v>
      </c>
      <c r="K550" s="15"/>
      <c r="L550" s="22">
        <f>SUM(L551:L553)</f>
        <v>7.3709999999999986E-4</v>
      </c>
      <c r="O550" s="22">
        <f>IF(P550="PR",J550,SUM(N551:N553))</f>
        <v>0</v>
      </c>
      <c r="P550" s="15" t="s">
        <v>1174</v>
      </c>
      <c r="Q550" s="22">
        <f>IF(P550="HS",H550,0)</f>
        <v>0</v>
      </c>
      <c r="R550" s="22">
        <f>IF(P550="HS",I550-O550,0)</f>
        <v>0</v>
      </c>
      <c r="S550" s="22">
        <f>IF(P550="PS",H550,0)</f>
        <v>0</v>
      </c>
      <c r="T550" s="22">
        <f>IF(P550="PS",I550-O550,0)</f>
        <v>0</v>
      </c>
      <c r="U550" s="22">
        <f>IF(P550="MP",H550,0)</f>
        <v>0</v>
      </c>
      <c r="V550" s="22">
        <f>IF(P550="MP",I550-O550,0)</f>
        <v>0</v>
      </c>
      <c r="W550" s="22">
        <f>IF(P550="OM",H550,0)</f>
        <v>0</v>
      </c>
      <c r="X550" s="15" t="s">
        <v>712</v>
      </c>
      <c r="AH550" s="22">
        <f>SUM(Y551:Y553)</f>
        <v>0</v>
      </c>
      <c r="AI550" s="22">
        <f>SUM(Z551:Z553)</f>
        <v>0</v>
      </c>
      <c r="AJ550" s="22">
        <f>SUM(AA551:AA553)</f>
        <v>0</v>
      </c>
    </row>
    <row r="551" spans="1:42" x14ac:dyDescent="0.2">
      <c r="A551" s="23" t="s">
        <v>254</v>
      </c>
      <c r="B551" s="23" t="s">
        <v>712</v>
      </c>
      <c r="C551" s="23" t="s">
        <v>765</v>
      </c>
      <c r="D551" s="23" t="s">
        <v>869</v>
      </c>
      <c r="E551" s="23" t="s">
        <v>1146</v>
      </c>
      <c r="F551" s="24">
        <v>3.51</v>
      </c>
      <c r="G551" s="24">
        <v>0</v>
      </c>
      <c r="H551" s="24">
        <f>ROUND(F551*AD551,2)</f>
        <v>0</v>
      </c>
      <c r="I551" s="24">
        <f>J551-H551</f>
        <v>0</v>
      </c>
      <c r="J551" s="24">
        <f>ROUND(F551*G551,2)</f>
        <v>0</v>
      </c>
      <c r="K551" s="24">
        <v>6.9999999999999994E-5</v>
      </c>
      <c r="L551" s="24">
        <f>F551*K551</f>
        <v>2.4569999999999995E-4</v>
      </c>
      <c r="M551" s="25" t="s">
        <v>7</v>
      </c>
      <c r="N551" s="24">
        <f>IF(M551="5",I551,0)</f>
        <v>0</v>
      </c>
      <c r="Y551" s="24">
        <f>IF(AC551=0,J551,0)</f>
        <v>0</v>
      </c>
      <c r="Z551" s="24">
        <f>IF(AC551=15,J551,0)</f>
        <v>0</v>
      </c>
      <c r="AA551" s="24">
        <f>IF(AC551=21,J551,0)</f>
        <v>0</v>
      </c>
      <c r="AC551" s="26">
        <v>21</v>
      </c>
      <c r="AD551" s="26">
        <f>G551*0.30859375</f>
        <v>0</v>
      </c>
      <c r="AE551" s="26">
        <f>G551*(1-0.30859375)</f>
        <v>0</v>
      </c>
      <c r="AL551" s="26">
        <f>F551*AD551</f>
        <v>0</v>
      </c>
      <c r="AM551" s="26">
        <f>F551*AE551</f>
        <v>0</v>
      </c>
      <c r="AN551" s="27" t="s">
        <v>1192</v>
      </c>
      <c r="AO551" s="27" t="s">
        <v>1205</v>
      </c>
      <c r="AP551" s="15" t="s">
        <v>1210</v>
      </c>
    </row>
    <row r="552" spans="1:42" x14ac:dyDescent="0.2">
      <c r="D552" s="28" t="s">
        <v>1000</v>
      </c>
      <c r="F552" s="29">
        <v>3.51</v>
      </c>
    </row>
    <row r="553" spans="1:42" x14ac:dyDescent="0.2">
      <c r="A553" s="23" t="s">
        <v>255</v>
      </c>
      <c r="B553" s="23" t="s">
        <v>712</v>
      </c>
      <c r="C553" s="23" t="s">
        <v>766</v>
      </c>
      <c r="D553" s="23" t="s">
        <v>1249</v>
      </c>
      <c r="E553" s="23" t="s">
        <v>1146</v>
      </c>
      <c r="F553" s="24">
        <v>3.51</v>
      </c>
      <c r="G553" s="24">
        <v>0</v>
      </c>
      <c r="H553" s="24">
        <f>ROUND(F553*AD553,2)</f>
        <v>0</v>
      </c>
      <c r="I553" s="24">
        <f>J553-H553</f>
        <v>0</v>
      </c>
      <c r="J553" s="24">
        <f>ROUND(F553*G553,2)</f>
        <v>0</v>
      </c>
      <c r="K553" s="24">
        <v>1.3999999999999999E-4</v>
      </c>
      <c r="L553" s="24">
        <f>F553*K553</f>
        <v>4.9139999999999991E-4</v>
      </c>
      <c r="M553" s="25" t="s">
        <v>7</v>
      </c>
      <c r="N553" s="24">
        <f>IF(M553="5",I553,0)</f>
        <v>0</v>
      </c>
      <c r="Y553" s="24">
        <f>IF(AC553=0,J553,0)</f>
        <v>0</v>
      </c>
      <c r="Z553" s="24">
        <f>IF(AC553=15,J553,0)</f>
        <v>0</v>
      </c>
      <c r="AA553" s="24">
        <f>IF(AC553=21,J553,0)</f>
        <v>0</v>
      </c>
      <c r="AC553" s="26">
        <v>21</v>
      </c>
      <c r="AD553" s="26">
        <f>G553*0.45045871559633</f>
        <v>0</v>
      </c>
      <c r="AE553" s="26">
        <f>G553*(1-0.45045871559633)</f>
        <v>0</v>
      </c>
      <c r="AL553" s="26">
        <f>F553*AD553</f>
        <v>0</v>
      </c>
      <c r="AM553" s="26">
        <f>F553*AE553</f>
        <v>0</v>
      </c>
      <c r="AN553" s="27" t="s">
        <v>1192</v>
      </c>
      <c r="AO553" s="27" t="s">
        <v>1205</v>
      </c>
      <c r="AP553" s="15" t="s">
        <v>1210</v>
      </c>
    </row>
    <row r="554" spans="1:42" x14ac:dyDescent="0.2">
      <c r="D554" s="28" t="s">
        <v>1000</v>
      </c>
      <c r="F554" s="29">
        <v>3.51</v>
      </c>
    </row>
    <row r="555" spans="1:42" x14ac:dyDescent="0.2">
      <c r="A555" s="20"/>
      <c r="B555" s="21" t="s">
        <v>712</v>
      </c>
      <c r="C555" s="21" t="s">
        <v>99</v>
      </c>
      <c r="D555" s="57" t="s">
        <v>872</v>
      </c>
      <c r="E555" s="58"/>
      <c r="F555" s="58"/>
      <c r="G555" s="58"/>
      <c r="H555" s="22">
        <f>SUM(H556:H564)</f>
        <v>0</v>
      </c>
      <c r="I555" s="22">
        <f>SUM(I556:I564)</f>
        <v>0</v>
      </c>
      <c r="J555" s="22">
        <f>H555+I555</f>
        <v>0</v>
      </c>
      <c r="K555" s="15"/>
      <c r="L555" s="22">
        <f>SUM(L556:L564)</f>
        <v>1.86692E-2</v>
      </c>
      <c r="O555" s="22">
        <f>IF(P555="PR",J555,SUM(N556:N564))</f>
        <v>0</v>
      </c>
      <c r="P555" s="15" t="s">
        <v>1173</v>
      </c>
      <c r="Q555" s="22">
        <f>IF(P555="HS",H555,0)</f>
        <v>0</v>
      </c>
      <c r="R555" s="22">
        <f>IF(P555="HS",I555-O555,0)</f>
        <v>0</v>
      </c>
      <c r="S555" s="22">
        <f>IF(P555="PS",H555,0)</f>
        <v>0</v>
      </c>
      <c r="T555" s="22">
        <f>IF(P555="PS",I555-O555,0)</f>
        <v>0</v>
      </c>
      <c r="U555" s="22">
        <f>IF(P555="MP",H555,0)</f>
        <v>0</v>
      </c>
      <c r="V555" s="22">
        <f>IF(P555="MP",I555-O555,0)</f>
        <v>0</v>
      </c>
      <c r="W555" s="22">
        <f>IF(P555="OM",H555,0)</f>
        <v>0</v>
      </c>
      <c r="X555" s="15" t="s">
        <v>712</v>
      </c>
      <c r="AH555" s="22">
        <f>SUM(Y556:Y564)</f>
        <v>0</v>
      </c>
      <c r="AI555" s="22">
        <f>SUM(Z556:Z564)</f>
        <v>0</v>
      </c>
      <c r="AJ555" s="22">
        <f>SUM(AA556:AA564)</f>
        <v>0</v>
      </c>
    </row>
    <row r="556" spans="1:42" x14ac:dyDescent="0.2">
      <c r="A556" s="23" t="s">
        <v>256</v>
      </c>
      <c r="B556" s="23" t="s">
        <v>712</v>
      </c>
      <c r="C556" s="23" t="s">
        <v>767</v>
      </c>
      <c r="D556" s="23" t="s">
        <v>873</v>
      </c>
      <c r="E556" s="23" t="s">
        <v>1151</v>
      </c>
      <c r="F556" s="24">
        <v>1</v>
      </c>
      <c r="G556" s="24">
        <v>0</v>
      </c>
      <c r="H556" s="24">
        <f>ROUND(F556*AD556,2)</f>
        <v>0</v>
      </c>
      <c r="I556" s="24">
        <f>J556-H556</f>
        <v>0</v>
      </c>
      <c r="J556" s="24">
        <f>ROUND(F556*G556,2)</f>
        <v>0</v>
      </c>
      <c r="K556" s="24">
        <v>0</v>
      </c>
      <c r="L556" s="24">
        <f>F556*K556</f>
        <v>0</v>
      </c>
      <c r="M556" s="25" t="s">
        <v>7</v>
      </c>
      <c r="N556" s="24">
        <f>IF(M556="5",I556,0)</f>
        <v>0</v>
      </c>
      <c r="Y556" s="24">
        <f>IF(AC556=0,J556,0)</f>
        <v>0</v>
      </c>
      <c r="Z556" s="24">
        <f>IF(AC556=15,J556,0)</f>
        <v>0</v>
      </c>
      <c r="AA556" s="24">
        <f>IF(AC556=21,J556,0)</f>
        <v>0</v>
      </c>
      <c r="AC556" s="26">
        <v>21</v>
      </c>
      <c r="AD556" s="26">
        <f>G556*0.297029702970297</f>
        <v>0</v>
      </c>
      <c r="AE556" s="26">
        <f>G556*(1-0.297029702970297)</f>
        <v>0</v>
      </c>
      <c r="AL556" s="26">
        <f>F556*AD556</f>
        <v>0</v>
      </c>
      <c r="AM556" s="26">
        <f>F556*AE556</f>
        <v>0</v>
      </c>
      <c r="AN556" s="27" t="s">
        <v>1193</v>
      </c>
      <c r="AO556" s="27" t="s">
        <v>1206</v>
      </c>
      <c r="AP556" s="15" t="s">
        <v>1210</v>
      </c>
    </row>
    <row r="557" spans="1:42" x14ac:dyDescent="0.2">
      <c r="D557" s="28" t="s">
        <v>831</v>
      </c>
      <c r="F557" s="29">
        <v>1</v>
      </c>
    </row>
    <row r="558" spans="1:42" x14ac:dyDescent="0.2">
      <c r="A558" s="23" t="s">
        <v>257</v>
      </c>
      <c r="B558" s="23" t="s">
        <v>712</v>
      </c>
      <c r="C558" s="23" t="s">
        <v>768</v>
      </c>
      <c r="D558" s="23" t="s">
        <v>1222</v>
      </c>
      <c r="E558" s="23" t="s">
        <v>1151</v>
      </c>
      <c r="F558" s="24">
        <v>1</v>
      </c>
      <c r="G558" s="24">
        <v>0</v>
      </c>
      <c r="H558" s="24">
        <f>ROUND(F558*AD558,2)</f>
        <v>0</v>
      </c>
      <c r="I558" s="24">
        <f>J558-H558</f>
        <v>0</v>
      </c>
      <c r="J558" s="24">
        <f>ROUND(F558*G558,2)</f>
        <v>0</v>
      </c>
      <c r="K558" s="24">
        <v>4.0000000000000002E-4</v>
      </c>
      <c r="L558" s="24">
        <f>F558*K558</f>
        <v>4.0000000000000002E-4</v>
      </c>
      <c r="M558" s="25" t="s">
        <v>7</v>
      </c>
      <c r="N558" s="24">
        <f>IF(M558="5",I558,0)</f>
        <v>0</v>
      </c>
      <c r="Y558" s="24">
        <f>IF(AC558=0,J558,0)</f>
        <v>0</v>
      </c>
      <c r="Z558" s="24">
        <f>IF(AC558=15,J558,0)</f>
        <v>0</v>
      </c>
      <c r="AA558" s="24">
        <f>IF(AC558=21,J558,0)</f>
        <v>0</v>
      </c>
      <c r="AC558" s="26">
        <v>21</v>
      </c>
      <c r="AD558" s="26">
        <f>G558*1</f>
        <v>0</v>
      </c>
      <c r="AE558" s="26">
        <f>G558*(1-1)</f>
        <v>0</v>
      </c>
      <c r="AL558" s="26">
        <f>F558*AD558</f>
        <v>0</v>
      </c>
      <c r="AM558" s="26">
        <f>F558*AE558</f>
        <v>0</v>
      </c>
      <c r="AN558" s="27" t="s">
        <v>1193</v>
      </c>
      <c r="AO558" s="27" t="s">
        <v>1206</v>
      </c>
      <c r="AP558" s="15" t="s">
        <v>1210</v>
      </c>
    </row>
    <row r="559" spans="1:42" x14ac:dyDescent="0.2">
      <c r="D559" s="28" t="s">
        <v>831</v>
      </c>
      <c r="F559" s="29">
        <v>1</v>
      </c>
    </row>
    <row r="560" spans="1:42" x14ac:dyDescent="0.2">
      <c r="A560" s="23" t="s">
        <v>258</v>
      </c>
      <c r="B560" s="23" t="s">
        <v>712</v>
      </c>
      <c r="C560" s="23" t="s">
        <v>769</v>
      </c>
      <c r="D560" s="23" t="s">
        <v>874</v>
      </c>
      <c r="E560" s="23" t="s">
        <v>1151</v>
      </c>
      <c r="F560" s="24">
        <v>1</v>
      </c>
      <c r="G560" s="24">
        <v>0</v>
      </c>
      <c r="H560" s="24">
        <f>ROUND(F560*AD560,2)</f>
        <v>0</v>
      </c>
      <c r="I560" s="24">
        <f>J560-H560</f>
        <v>0</v>
      </c>
      <c r="J560" s="24">
        <f>ROUND(F560*G560,2)</f>
        <v>0</v>
      </c>
      <c r="K560" s="24">
        <v>2.14E-3</v>
      </c>
      <c r="L560" s="24">
        <f>F560*K560</f>
        <v>2.14E-3</v>
      </c>
      <c r="M560" s="25" t="s">
        <v>7</v>
      </c>
      <c r="N560" s="24">
        <f>IF(M560="5",I560,0)</f>
        <v>0</v>
      </c>
      <c r="Y560" s="24">
        <f>IF(AC560=0,J560,0)</f>
        <v>0</v>
      </c>
      <c r="Z560" s="24">
        <f>IF(AC560=15,J560,0)</f>
        <v>0</v>
      </c>
      <c r="AA560" s="24">
        <f>IF(AC560=21,J560,0)</f>
        <v>0</v>
      </c>
      <c r="AC560" s="26">
        <v>21</v>
      </c>
      <c r="AD560" s="26">
        <f>G560*0.474254742547426</f>
        <v>0</v>
      </c>
      <c r="AE560" s="26">
        <f>G560*(1-0.474254742547426)</f>
        <v>0</v>
      </c>
      <c r="AL560" s="26">
        <f>F560*AD560</f>
        <v>0</v>
      </c>
      <c r="AM560" s="26">
        <f>F560*AE560</f>
        <v>0</v>
      </c>
      <c r="AN560" s="27" t="s">
        <v>1193</v>
      </c>
      <c r="AO560" s="27" t="s">
        <v>1206</v>
      </c>
      <c r="AP560" s="15" t="s">
        <v>1210</v>
      </c>
    </row>
    <row r="561" spans="1:42" x14ac:dyDescent="0.2">
      <c r="D561" s="28" t="s">
        <v>831</v>
      </c>
      <c r="F561" s="29">
        <v>1</v>
      </c>
    </row>
    <row r="562" spans="1:42" x14ac:dyDescent="0.2">
      <c r="A562" s="23" t="s">
        <v>259</v>
      </c>
      <c r="B562" s="23" t="s">
        <v>712</v>
      </c>
      <c r="C562" s="23" t="s">
        <v>770</v>
      </c>
      <c r="D562" s="23" t="s">
        <v>1223</v>
      </c>
      <c r="E562" s="23" t="s">
        <v>1151</v>
      </c>
      <c r="F562" s="24">
        <v>1</v>
      </c>
      <c r="G562" s="24">
        <v>0</v>
      </c>
      <c r="H562" s="24">
        <f>ROUND(F562*AD562,2)</f>
        <v>0</v>
      </c>
      <c r="I562" s="24">
        <f>J562-H562</f>
        <v>0</v>
      </c>
      <c r="J562" s="24">
        <f>ROUND(F562*G562,2)</f>
        <v>0</v>
      </c>
      <c r="K562" s="24">
        <v>1.4999999999999999E-2</v>
      </c>
      <c r="L562" s="24">
        <f>F562*K562</f>
        <v>1.4999999999999999E-2</v>
      </c>
      <c r="M562" s="25" t="s">
        <v>7</v>
      </c>
      <c r="N562" s="24">
        <f>IF(M562="5",I562,0)</f>
        <v>0</v>
      </c>
      <c r="Y562" s="24">
        <f>IF(AC562=0,J562,0)</f>
        <v>0</v>
      </c>
      <c r="Z562" s="24">
        <f>IF(AC562=15,J562,0)</f>
        <v>0</v>
      </c>
      <c r="AA562" s="24">
        <f>IF(AC562=21,J562,0)</f>
        <v>0</v>
      </c>
      <c r="AC562" s="26">
        <v>21</v>
      </c>
      <c r="AD562" s="26">
        <f>G562*1</f>
        <v>0</v>
      </c>
      <c r="AE562" s="26">
        <f>G562*(1-1)</f>
        <v>0</v>
      </c>
      <c r="AL562" s="26">
        <f>F562*AD562</f>
        <v>0</v>
      </c>
      <c r="AM562" s="26">
        <f>F562*AE562</f>
        <v>0</v>
      </c>
      <c r="AN562" s="27" t="s">
        <v>1193</v>
      </c>
      <c r="AO562" s="27" t="s">
        <v>1206</v>
      </c>
      <c r="AP562" s="15" t="s">
        <v>1210</v>
      </c>
    </row>
    <row r="563" spans="1:42" x14ac:dyDescent="0.2">
      <c r="D563" s="28" t="s">
        <v>831</v>
      </c>
      <c r="F563" s="29">
        <v>1</v>
      </c>
    </row>
    <row r="564" spans="1:42" x14ac:dyDescent="0.2">
      <c r="A564" s="23" t="s">
        <v>260</v>
      </c>
      <c r="B564" s="23" t="s">
        <v>712</v>
      </c>
      <c r="C564" s="23" t="s">
        <v>771</v>
      </c>
      <c r="D564" s="23" t="s">
        <v>875</v>
      </c>
      <c r="E564" s="23" t="s">
        <v>1146</v>
      </c>
      <c r="F564" s="24">
        <v>28.23</v>
      </c>
      <c r="G564" s="24">
        <v>0</v>
      </c>
      <c r="H564" s="24">
        <f>ROUND(F564*AD564,2)</f>
        <v>0</v>
      </c>
      <c r="I564" s="24">
        <f>J564-H564</f>
        <v>0</v>
      </c>
      <c r="J564" s="24">
        <f>ROUND(F564*G564,2)</f>
        <v>0</v>
      </c>
      <c r="K564" s="24">
        <v>4.0000000000000003E-5</v>
      </c>
      <c r="L564" s="24">
        <f>F564*K564</f>
        <v>1.1292000000000001E-3</v>
      </c>
      <c r="M564" s="25" t="s">
        <v>7</v>
      </c>
      <c r="N564" s="24">
        <f>IF(M564="5",I564,0)</f>
        <v>0</v>
      </c>
      <c r="Y564" s="24">
        <f>IF(AC564=0,J564,0)</f>
        <v>0</v>
      </c>
      <c r="Z564" s="24">
        <f>IF(AC564=15,J564,0)</f>
        <v>0</v>
      </c>
      <c r="AA564" s="24">
        <f>IF(AC564=21,J564,0)</f>
        <v>0</v>
      </c>
      <c r="AC564" s="26">
        <v>21</v>
      </c>
      <c r="AD564" s="26">
        <f>G564*0.0193808882907133</f>
        <v>0</v>
      </c>
      <c r="AE564" s="26">
        <f>G564*(1-0.0193808882907133)</f>
        <v>0</v>
      </c>
      <c r="AL564" s="26">
        <f>F564*AD564</f>
        <v>0</v>
      </c>
      <c r="AM564" s="26">
        <f>F564*AE564</f>
        <v>0</v>
      </c>
      <c r="AN564" s="27" t="s">
        <v>1193</v>
      </c>
      <c r="AO564" s="27" t="s">
        <v>1206</v>
      </c>
      <c r="AP564" s="15" t="s">
        <v>1210</v>
      </c>
    </row>
    <row r="565" spans="1:42" x14ac:dyDescent="0.2">
      <c r="D565" s="28" t="s">
        <v>1001</v>
      </c>
      <c r="F565" s="29">
        <v>28.23</v>
      </c>
    </row>
    <row r="566" spans="1:42" x14ac:dyDescent="0.2">
      <c r="A566" s="20"/>
      <c r="B566" s="21" t="s">
        <v>712</v>
      </c>
      <c r="C566" s="21" t="s">
        <v>100</v>
      </c>
      <c r="D566" s="57" t="s">
        <v>877</v>
      </c>
      <c r="E566" s="58"/>
      <c r="F566" s="58"/>
      <c r="G566" s="58"/>
      <c r="H566" s="22">
        <f>SUM(H567:H572)</f>
        <v>0</v>
      </c>
      <c r="I566" s="22">
        <f>SUM(I567:I572)</f>
        <v>0</v>
      </c>
      <c r="J566" s="22">
        <f>H566+I566</f>
        <v>0</v>
      </c>
      <c r="K566" s="15"/>
      <c r="L566" s="22">
        <f>SUM(L567:L572)</f>
        <v>8.5800000000000001E-2</v>
      </c>
      <c r="O566" s="22">
        <f>IF(P566="PR",J566,SUM(N567:N572))</f>
        <v>0</v>
      </c>
      <c r="P566" s="15" t="s">
        <v>1173</v>
      </c>
      <c r="Q566" s="22">
        <f>IF(P566="HS",H566,0)</f>
        <v>0</v>
      </c>
      <c r="R566" s="22">
        <f>IF(P566="HS",I566-O566,0)</f>
        <v>0</v>
      </c>
      <c r="S566" s="22">
        <f>IF(P566="PS",H566,0)</f>
        <v>0</v>
      </c>
      <c r="T566" s="22">
        <f>IF(P566="PS",I566-O566,0)</f>
        <v>0</v>
      </c>
      <c r="U566" s="22">
        <f>IF(P566="MP",H566,0)</f>
        <v>0</v>
      </c>
      <c r="V566" s="22">
        <f>IF(P566="MP",I566-O566,0)</f>
        <v>0</v>
      </c>
      <c r="W566" s="22">
        <f>IF(P566="OM",H566,0)</f>
        <v>0</v>
      </c>
      <c r="X566" s="15" t="s">
        <v>712</v>
      </c>
      <c r="AH566" s="22">
        <f>SUM(Y567:Y572)</f>
        <v>0</v>
      </c>
      <c r="AI566" s="22">
        <f>SUM(Z567:Z572)</f>
        <v>0</v>
      </c>
      <c r="AJ566" s="22">
        <f>SUM(AA567:AA572)</f>
        <v>0</v>
      </c>
    </row>
    <row r="567" spans="1:42" x14ac:dyDescent="0.2">
      <c r="A567" s="23" t="s">
        <v>261</v>
      </c>
      <c r="B567" s="23" t="s">
        <v>712</v>
      </c>
      <c r="C567" s="23" t="s">
        <v>772</v>
      </c>
      <c r="D567" s="23" t="s">
        <v>878</v>
      </c>
      <c r="E567" s="23" t="s">
        <v>1151</v>
      </c>
      <c r="F567" s="24">
        <v>2</v>
      </c>
      <c r="G567" s="24">
        <v>0</v>
      </c>
      <c r="H567" s="24">
        <f t="shared" ref="H567:H572" si="36">ROUND(F567*AD567,2)</f>
        <v>0</v>
      </c>
      <c r="I567" s="24">
        <f t="shared" ref="I567:I572" si="37">J567-H567</f>
        <v>0</v>
      </c>
      <c r="J567" s="24">
        <f t="shared" ref="J567:J572" si="38">ROUND(F567*G567,2)</f>
        <v>0</v>
      </c>
      <c r="K567" s="24">
        <v>0</v>
      </c>
      <c r="L567" s="24">
        <f t="shared" ref="L567:L572" si="39">F567*K567</f>
        <v>0</v>
      </c>
      <c r="M567" s="25" t="s">
        <v>8</v>
      </c>
      <c r="N567" s="24">
        <f t="shared" ref="N567:N572" si="40">IF(M567="5",I567,0)</f>
        <v>0</v>
      </c>
      <c r="Y567" s="24">
        <f t="shared" ref="Y567:Y572" si="41">IF(AC567=0,J567,0)</f>
        <v>0</v>
      </c>
      <c r="Z567" s="24">
        <f t="shared" ref="Z567:Z572" si="42">IF(AC567=15,J567,0)</f>
        <v>0</v>
      </c>
      <c r="AA567" s="24">
        <f t="shared" ref="AA567:AA572" si="43">IF(AC567=21,J567,0)</f>
        <v>0</v>
      </c>
      <c r="AC567" s="26">
        <v>21</v>
      </c>
      <c r="AD567" s="26">
        <f t="shared" ref="AD567:AD572" si="44">G567*0</f>
        <v>0</v>
      </c>
      <c r="AE567" s="26">
        <f t="shared" ref="AE567:AE572" si="45">G567*(1-0)</f>
        <v>0</v>
      </c>
      <c r="AL567" s="26">
        <f t="shared" ref="AL567:AL572" si="46">F567*AD567</f>
        <v>0</v>
      </c>
      <c r="AM567" s="26">
        <f t="shared" ref="AM567:AM572" si="47">F567*AE567</f>
        <v>0</v>
      </c>
      <c r="AN567" s="27" t="s">
        <v>1194</v>
      </c>
      <c r="AO567" s="27" t="s">
        <v>1206</v>
      </c>
      <c r="AP567" s="15" t="s">
        <v>1210</v>
      </c>
    </row>
    <row r="568" spans="1:42" x14ac:dyDescent="0.2">
      <c r="A568" s="23" t="s">
        <v>262</v>
      </c>
      <c r="B568" s="23" t="s">
        <v>712</v>
      </c>
      <c r="C568" s="23" t="s">
        <v>773</v>
      </c>
      <c r="D568" s="23" t="s">
        <v>879</v>
      </c>
      <c r="E568" s="23" t="s">
        <v>1151</v>
      </c>
      <c r="F568" s="24">
        <v>2</v>
      </c>
      <c r="G568" s="24">
        <v>0</v>
      </c>
      <c r="H568" s="24">
        <f t="shared" si="36"/>
        <v>0</v>
      </c>
      <c r="I568" s="24">
        <f t="shared" si="37"/>
        <v>0</v>
      </c>
      <c r="J568" s="24">
        <f t="shared" si="38"/>
        <v>0</v>
      </c>
      <c r="K568" s="24">
        <v>4.0000000000000002E-4</v>
      </c>
      <c r="L568" s="24">
        <f t="shared" si="39"/>
        <v>8.0000000000000004E-4</v>
      </c>
      <c r="M568" s="25" t="s">
        <v>8</v>
      </c>
      <c r="N568" s="24">
        <f t="shared" si="40"/>
        <v>0</v>
      </c>
      <c r="Y568" s="24">
        <f t="shared" si="41"/>
        <v>0</v>
      </c>
      <c r="Z568" s="24">
        <f t="shared" si="42"/>
        <v>0</v>
      </c>
      <c r="AA568" s="24">
        <f t="shared" si="43"/>
        <v>0</v>
      </c>
      <c r="AC568" s="26">
        <v>21</v>
      </c>
      <c r="AD568" s="26">
        <f t="shared" si="44"/>
        <v>0</v>
      </c>
      <c r="AE568" s="26">
        <f t="shared" si="45"/>
        <v>0</v>
      </c>
      <c r="AL568" s="26">
        <f t="shared" si="46"/>
        <v>0</v>
      </c>
      <c r="AM568" s="26">
        <f t="shared" si="47"/>
        <v>0</v>
      </c>
      <c r="AN568" s="27" t="s">
        <v>1194</v>
      </c>
      <c r="AO568" s="27" t="s">
        <v>1206</v>
      </c>
      <c r="AP568" s="15" t="s">
        <v>1210</v>
      </c>
    </row>
    <row r="569" spans="1:42" x14ac:dyDescent="0.2">
      <c r="A569" s="23" t="s">
        <v>263</v>
      </c>
      <c r="B569" s="23" t="s">
        <v>712</v>
      </c>
      <c r="C569" s="23" t="s">
        <v>774</v>
      </c>
      <c r="D569" s="23" t="s">
        <v>880</v>
      </c>
      <c r="E569" s="23" t="s">
        <v>1151</v>
      </c>
      <c r="F569" s="24">
        <v>2</v>
      </c>
      <c r="G569" s="24">
        <v>0</v>
      </c>
      <c r="H569" s="24">
        <f t="shared" si="36"/>
        <v>0</v>
      </c>
      <c r="I569" s="24">
        <f t="shared" si="37"/>
        <v>0</v>
      </c>
      <c r="J569" s="24">
        <f t="shared" si="38"/>
        <v>0</v>
      </c>
      <c r="K569" s="24">
        <v>3.0000000000000001E-3</v>
      </c>
      <c r="L569" s="24">
        <f t="shared" si="39"/>
        <v>6.0000000000000001E-3</v>
      </c>
      <c r="M569" s="25" t="s">
        <v>8</v>
      </c>
      <c r="N569" s="24">
        <f t="shared" si="40"/>
        <v>0</v>
      </c>
      <c r="Y569" s="24">
        <f t="shared" si="41"/>
        <v>0</v>
      </c>
      <c r="Z569" s="24">
        <f t="shared" si="42"/>
        <v>0</v>
      </c>
      <c r="AA569" s="24">
        <f t="shared" si="43"/>
        <v>0</v>
      </c>
      <c r="AC569" s="26">
        <v>21</v>
      </c>
      <c r="AD569" s="26">
        <f t="shared" si="44"/>
        <v>0</v>
      </c>
      <c r="AE569" s="26">
        <f t="shared" si="45"/>
        <v>0</v>
      </c>
      <c r="AL569" s="26">
        <f t="shared" si="46"/>
        <v>0</v>
      </c>
      <c r="AM569" s="26">
        <f t="shared" si="47"/>
        <v>0</v>
      </c>
      <c r="AN569" s="27" t="s">
        <v>1194</v>
      </c>
      <c r="AO569" s="27" t="s">
        <v>1206</v>
      </c>
      <c r="AP569" s="15" t="s">
        <v>1210</v>
      </c>
    </row>
    <row r="570" spans="1:42" x14ac:dyDescent="0.2">
      <c r="A570" s="23" t="s">
        <v>264</v>
      </c>
      <c r="B570" s="23" t="s">
        <v>712</v>
      </c>
      <c r="C570" s="23" t="s">
        <v>775</v>
      </c>
      <c r="D570" s="23" t="s">
        <v>881</v>
      </c>
      <c r="E570" s="23" t="s">
        <v>1151</v>
      </c>
      <c r="F570" s="24">
        <v>2</v>
      </c>
      <c r="G570" s="24">
        <v>0</v>
      </c>
      <c r="H570" s="24">
        <f t="shared" si="36"/>
        <v>0</v>
      </c>
      <c r="I570" s="24">
        <f t="shared" si="37"/>
        <v>0</v>
      </c>
      <c r="J570" s="24">
        <f t="shared" si="38"/>
        <v>0</v>
      </c>
      <c r="K570" s="24">
        <v>5.0000000000000001E-4</v>
      </c>
      <c r="L570" s="24">
        <f t="shared" si="39"/>
        <v>1E-3</v>
      </c>
      <c r="M570" s="25" t="s">
        <v>8</v>
      </c>
      <c r="N570" s="24">
        <f t="shared" si="40"/>
        <v>0</v>
      </c>
      <c r="Y570" s="24">
        <f t="shared" si="41"/>
        <v>0</v>
      </c>
      <c r="Z570" s="24">
        <f t="shared" si="42"/>
        <v>0</v>
      </c>
      <c r="AA570" s="24">
        <f t="shared" si="43"/>
        <v>0</v>
      </c>
      <c r="AC570" s="26">
        <v>21</v>
      </c>
      <c r="AD570" s="26">
        <f t="shared" si="44"/>
        <v>0</v>
      </c>
      <c r="AE570" s="26">
        <f t="shared" si="45"/>
        <v>0</v>
      </c>
      <c r="AL570" s="26">
        <f t="shared" si="46"/>
        <v>0</v>
      </c>
      <c r="AM570" s="26">
        <f t="shared" si="47"/>
        <v>0</v>
      </c>
      <c r="AN570" s="27" t="s">
        <v>1194</v>
      </c>
      <c r="AO570" s="27" t="s">
        <v>1206</v>
      </c>
      <c r="AP570" s="15" t="s">
        <v>1210</v>
      </c>
    </row>
    <row r="571" spans="1:42" x14ac:dyDescent="0.2">
      <c r="A571" s="23" t="s">
        <v>265</v>
      </c>
      <c r="B571" s="23" t="s">
        <v>712</v>
      </c>
      <c r="C571" s="23" t="s">
        <v>776</v>
      </c>
      <c r="D571" s="23" t="s">
        <v>882</v>
      </c>
      <c r="E571" s="23" t="s">
        <v>1146</v>
      </c>
      <c r="F571" s="24">
        <v>3.2</v>
      </c>
      <c r="G571" s="24">
        <v>0</v>
      </c>
      <c r="H571" s="24">
        <f t="shared" si="36"/>
        <v>0</v>
      </c>
      <c r="I571" s="24">
        <f t="shared" si="37"/>
        <v>0</v>
      </c>
      <c r="J571" s="24">
        <f t="shared" si="38"/>
        <v>0</v>
      </c>
      <c r="K571" s="24">
        <v>0.02</v>
      </c>
      <c r="L571" s="24">
        <f t="shared" si="39"/>
        <v>6.4000000000000001E-2</v>
      </c>
      <c r="M571" s="25" t="s">
        <v>7</v>
      </c>
      <c r="N571" s="24">
        <f t="shared" si="40"/>
        <v>0</v>
      </c>
      <c r="Y571" s="24">
        <f t="shared" si="41"/>
        <v>0</v>
      </c>
      <c r="Z571" s="24">
        <f t="shared" si="42"/>
        <v>0</v>
      </c>
      <c r="AA571" s="24">
        <f t="shared" si="43"/>
        <v>0</v>
      </c>
      <c r="AC571" s="26">
        <v>21</v>
      </c>
      <c r="AD571" s="26">
        <f t="shared" si="44"/>
        <v>0</v>
      </c>
      <c r="AE571" s="26">
        <f t="shared" si="45"/>
        <v>0</v>
      </c>
      <c r="AL571" s="26">
        <f t="shared" si="46"/>
        <v>0</v>
      </c>
      <c r="AM571" s="26">
        <f t="shared" si="47"/>
        <v>0</v>
      </c>
      <c r="AN571" s="27" t="s">
        <v>1194</v>
      </c>
      <c r="AO571" s="27" t="s">
        <v>1206</v>
      </c>
      <c r="AP571" s="15" t="s">
        <v>1210</v>
      </c>
    </row>
    <row r="572" spans="1:42" x14ac:dyDescent="0.2">
      <c r="A572" s="23" t="s">
        <v>266</v>
      </c>
      <c r="B572" s="23" t="s">
        <v>712</v>
      </c>
      <c r="C572" s="23" t="s">
        <v>777</v>
      </c>
      <c r="D572" s="23" t="s">
        <v>884</v>
      </c>
      <c r="E572" s="23" t="s">
        <v>1151</v>
      </c>
      <c r="F572" s="24">
        <v>2</v>
      </c>
      <c r="G572" s="24">
        <v>0</v>
      </c>
      <c r="H572" s="24">
        <f t="shared" si="36"/>
        <v>0</v>
      </c>
      <c r="I572" s="24">
        <f t="shared" si="37"/>
        <v>0</v>
      </c>
      <c r="J572" s="24">
        <f t="shared" si="38"/>
        <v>0</v>
      </c>
      <c r="K572" s="24">
        <v>7.0000000000000001E-3</v>
      </c>
      <c r="L572" s="24">
        <f t="shared" si="39"/>
        <v>1.4E-2</v>
      </c>
      <c r="M572" s="25" t="s">
        <v>8</v>
      </c>
      <c r="N572" s="24">
        <f t="shared" si="40"/>
        <v>0</v>
      </c>
      <c r="Y572" s="24">
        <f t="shared" si="41"/>
        <v>0</v>
      </c>
      <c r="Z572" s="24">
        <f t="shared" si="42"/>
        <v>0</v>
      </c>
      <c r="AA572" s="24">
        <f t="shared" si="43"/>
        <v>0</v>
      </c>
      <c r="AC572" s="26">
        <v>21</v>
      </c>
      <c r="AD572" s="26">
        <f t="shared" si="44"/>
        <v>0</v>
      </c>
      <c r="AE572" s="26">
        <f t="shared" si="45"/>
        <v>0</v>
      </c>
      <c r="AL572" s="26">
        <f t="shared" si="46"/>
        <v>0</v>
      </c>
      <c r="AM572" s="26">
        <f t="shared" si="47"/>
        <v>0</v>
      </c>
      <c r="AN572" s="27" t="s">
        <v>1194</v>
      </c>
      <c r="AO572" s="27" t="s">
        <v>1206</v>
      </c>
      <c r="AP572" s="15" t="s">
        <v>1210</v>
      </c>
    </row>
    <row r="573" spans="1:42" x14ac:dyDescent="0.2">
      <c r="A573" s="20"/>
      <c r="B573" s="21" t="s">
        <v>712</v>
      </c>
      <c r="C573" s="21" t="s">
        <v>101</v>
      </c>
      <c r="D573" s="57" t="s">
        <v>885</v>
      </c>
      <c r="E573" s="58"/>
      <c r="F573" s="58"/>
      <c r="G573" s="58"/>
      <c r="H573" s="22">
        <f>SUM(H574:H580)</f>
        <v>0</v>
      </c>
      <c r="I573" s="22">
        <f>SUM(I574:I580)</f>
        <v>0</v>
      </c>
      <c r="J573" s="22">
        <f>H573+I573</f>
        <v>0</v>
      </c>
      <c r="K573" s="15"/>
      <c r="L573" s="22">
        <f>SUM(L574:L580)</f>
        <v>1.4140200000000001</v>
      </c>
      <c r="O573" s="22">
        <f>IF(P573="PR",J573,SUM(N574:N580))</f>
        <v>0</v>
      </c>
      <c r="P573" s="15" t="s">
        <v>1173</v>
      </c>
      <c r="Q573" s="22">
        <f>IF(P573="HS",H573,0)</f>
        <v>0</v>
      </c>
      <c r="R573" s="22">
        <f>IF(P573="HS",I573-O573,0)</f>
        <v>0</v>
      </c>
      <c r="S573" s="22">
        <f>IF(P573="PS",H573,0)</f>
        <v>0</v>
      </c>
      <c r="T573" s="22">
        <f>IF(P573="PS",I573-O573,0)</f>
        <v>0</v>
      </c>
      <c r="U573" s="22">
        <f>IF(P573="MP",H573,0)</f>
        <v>0</v>
      </c>
      <c r="V573" s="22">
        <f>IF(P573="MP",I573-O573,0)</f>
        <v>0</v>
      </c>
      <c r="W573" s="22">
        <f>IF(P573="OM",H573,0)</f>
        <v>0</v>
      </c>
      <c r="X573" s="15" t="s">
        <v>712</v>
      </c>
      <c r="AH573" s="22">
        <f>SUM(Y574:Y580)</f>
        <v>0</v>
      </c>
      <c r="AI573" s="22">
        <f>SUM(Z574:Z580)</f>
        <v>0</v>
      </c>
      <c r="AJ573" s="22">
        <f>SUM(AA574:AA580)</f>
        <v>0</v>
      </c>
    </row>
    <row r="574" spans="1:42" x14ac:dyDescent="0.2">
      <c r="A574" s="23" t="s">
        <v>267</v>
      </c>
      <c r="B574" s="23" t="s">
        <v>712</v>
      </c>
      <c r="C574" s="23" t="s">
        <v>778</v>
      </c>
      <c r="D574" s="23" t="s">
        <v>886</v>
      </c>
      <c r="E574" s="23" t="s">
        <v>1151</v>
      </c>
      <c r="F574" s="24">
        <v>1</v>
      </c>
      <c r="G574" s="24">
        <v>0</v>
      </c>
      <c r="H574" s="24">
        <f t="shared" ref="H574:H580" si="48">ROUND(F574*AD574,2)</f>
        <v>0</v>
      </c>
      <c r="I574" s="24">
        <f t="shared" ref="I574:I580" si="49">J574-H574</f>
        <v>0</v>
      </c>
      <c r="J574" s="24">
        <f t="shared" ref="J574:J580" si="50">ROUND(F574*G574,2)</f>
        <v>0</v>
      </c>
      <c r="K574" s="24">
        <v>1.56E-3</v>
      </c>
      <c r="L574" s="24">
        <f t="shared" ref="L574:L580" si="51">F574*K574</f>
        <v>1.56E-3</v>
      </c>
      <c r="M574" s="25" t="s">
        <v>7</v>
      </c>
      <c r="N574" s="24">
        <f t="shared" ref="N574:N580" si="52">IF(M574="5",I574,0)</f>
        <v>0</v>
      </c>
      <c r="Y574" s="24">
        <f t="shared" ref="Y574:Y580" si="53">IF(AC574=0,J574,0)</f>
        <v>0</v>
      </c>
      <c r="Z574" s="24">
        <f t="shared" ref="Z574:Z580" si="54">IF(AC574=15,J574,0)</f>
        <v>0</v>
      </c>
      <c r="AA574" s="24">
        <f t="shared" ref="AA574:AA580" si="55">IF(AC574=21,J574,0)</f>
        <v>0</v>
      </c>
      <c r="AC574" s="26">
        <v>21</v>
      </c>
      <c r="AD574" s="26">
        <f t="shared" ref="AD574:AD580" si="56">G574*0</f>
        <v>0</v>
      </c>
      <c r="AE574" s="26">
        <f t="shared" ref="AE574:AE580" si="57">G574*(1-0)</f>
        <v>0</v>
      </c>
      <c r="AL574" s="26">
        <f t="shared" ref="AL574:AL580" si="58">F574*AD574</f>
        <v>0</v>
      </c>
      <c r="AM574" s="26">
        <f t="shared" ref="AM574:AM580" si="59">F574*AE574</f>
        <v>0</v>
      </c>
      <c r="AN574" s="27" t="s">
        <v>1195</v>
      </c>
      <c r="AO574" s="27" t="s">
        <v>1206</v>
      </c>
      <c r="AP574" s="15" t="s">
        <v>1210</v>
      </c>
    </row>
    <row r="575" spans="1:42" x14ac:dyDescent="0.2">
      <c r="A575" s="23" t="s">
        <v>268</v>
      </c>
      <c r="B575" s="23" t="s">
        <v>712</v>
      </c>
      <c r="C575" s="23" t="s">
        <v>779</v>
      </c>
      <c r="D575" s="23" t="s">
        <v>887</v>
      </c>
      <c r="E575" s="23" t="s">
        <v>1151</v>
      </c>
      <c r="F575" s="24">
        <v>1</v>
      </c>
      <c r="G575" s="24">
        <v>0</v>
      </c>
      <c r="H575" s="24">
        <f t="shared" si="48"/>
        <v>0</v>
      </c>
      <c r="I575" s="24">
        <f t="shared" si="49"/>
        <v>0</v>
      </c>
      <c r="J575" s="24">
        <f t="shared" si="50"/>
        <v>0</v>
      </c>
      <c r="K575" s="24">
        <v>1.9460000000000002E-2</v>
      </c>
      <c r="L575" s="24">
        <f t="shared" si="51"/>
        <v>1.9460000000000002E-2</v>
      </c>
      <c r="M575" s="25" t="s">
        <v>7</v>
      </c>
      <c r="N575" s="24">
        <f t="shared" si="52"/>
        <v>0</v>
      </c>
      <c r="Y575" s="24">
        <f t="shared" si="53"/>
        <v>0</v>
      </c>
      <c r="Z575" s="24">
        <f t="shared" si="54"/>
        <v>0</v>
      </c>
      <c r="AA575" s="24">
        <f t="shared" si="55"/>
        <v>0</v>
      </c>
      <c r="AC575" s="26">
        <v>21</v>
      </c>
      <c r="AD575" s="26">
        <f t="shared" si="56"/>
        <v>0</v>
      </c>
      <c r="AE575" s="26">
        <f t="shared" si="57"/>
        <v>0</v>
      </c>
      <c r="AL575" s="26">
        <f t="shared" si="58"/>
        <v>0</v>
      </c>
      <c r="AM575" s="26">
        <f t="shared" si="59"/>
        <v>0</v>
      </c>
      <c r="AN575" s="27" t="s">
        <v>1195</v>
      </c>
      <c r="AO575" s="27" t="s">
        <v>1206</v>
      </c>
      <c r="AP575" s="15" t="s">
        <v>1210</v>
      </c>
    </row>
    <row r="576" spans="1:42" x14ac:dyDescent="0.2">
      <c r="A576" s="23" t="s">
        <v>269</v>
      </c>
      <c r="B576" s="23" t="s">
        <v>712</v>
      </c>
      <c r="C576" s="23" t="s">
        <v>780</v>
      </c>
      <c r="D576" s="23" t="s">
        <v>888</v>
      </c>
      <c r="E576" s="23" t="s">
        <v>1151</v>
      </c>
      <c r="F576" s="24">
        <v>1</v>
      </c>
      <c r="G576" s="24">
        <v>0</v>
      </c>
      <c r="H576" s="24">
        <f t="shared" si="48"/>
        <v>0</v>
      </c>
      <c r="I576" s="24">
        <f t="shared" si="49"/>
        <v>0</v>
      </c>
      <c r="J576" s="24">
        <f t="shared" si="50"/>
        <v>0</v>
      </c>
      <c r="K576" s="24">
        <v>2.4500000000000001E-2</v>
      </c>
      <c r="L576" s="24">
        <f t="shared" si="51"/>
        <v>2.4500000000000001E-2</v>
      </c>
      <c r="M576" s="25" t="s">
        <v>7</v>
      </c>
      <c r="N576" s="24">
        <f t="shared" si="52"/>
        <v>0</v>
      </c>
      <c r="Y576" s="24">
        <f t="shared" si="53"/>
        <v>0</v>
      </c>
      <c r="Z576" s="24">
        <f t="shared" si="54"/>
        <v>0</v>
      </c>
      <c r="AA576" s="24">
        <f t="shared" si="55"/>
        <v>0</v>
      </c>
      <c r="AC576" s="26">
        <v>21</v>
      </c>
      <c r="AD576" s="26">
        <f t="shared" si="56"/>
        <v>0</v>
      </c>
      <c r="AE576" s="26">
        <f t="shared" si="57"/>
        <v>0</v>
      </c>
      <c r="AL576" s="26">
        <f t="shared" si="58"/>
        <v>0</v>
      </c>
      <c r="AM576" s="26">
        <f t="shared" si="59"/>
        <v>0</v>
      </c>
      <c r="AN576" s="27" t="s">
        <v>1195</v>
      </c>
      <c r="AO576" s="27" t="s">
        <v>1206</v>
      </c>
      <c r="AP576" s="15" t="s">
        <v>1210</v>
      </c>
    </row>
    <row r="577" spans="1:42" x14ac:dyDescent="0.2">
      <c r="A577" s="23" t="s">
        <v>270</v>
      </c>
      <c r="B577" s="23" t="s">
        <v>712</v>
      </c>
      <c r="C577" s="23" t="s">
        <v>781</v>
      </c>
      <c r="D577" s="23" t="s">
        <v>889</v>
      </c>
      <c r="E577" s="23" t="s">
        <v>1151</v>
      </c>
      <c r="F577" s="24">
        <v>1</v>
      </c>
      <c r="G577" s="24">
        <v>0</v>
      </c>
      <c r="H577" s="24">
        <f t="shared" si="48"/>
        <v>0</v>
      </c>
      <c r="I577" s="24">
        <f t="shared" si="49"/>
        <v>0</v>
      </c>
      <c r="J577" s="24">
        <f t="shared" si="50"/>
        <v>0</v>
      </c>
      <c r="K577" s="24">
        <v>5.1999999999999995E-4</v>
      </c>
      <c r="L577" s="24">
        <f t="shared" si="51"/>
        <v>5.1999999999999995E-4</v>
      </c>
      <c r="M577" s="25" t="s">
        <v>7</v>
      </c>
      <c r="N577" s="24">
        <f t="shared" si="52"/>
        <v>0</v>
      </c>
      <c r="Y577" s="24">
        <f t="shared" si="53"/>
        <v>0</v>
      </c>
      <c r="Z577" s="24">
        <f t="shared" si="54"/>
        <v>0</v>
      </c>
      <c r="AA577" s="24">
        <f t="shared" si="55"/>
        <v>0</v>
      </c>
      <c r="AC577" s="26">
        <v>21</v>
      </c>
      <c r="AD577" s="26">
        <f t="shared" si="56"/>
        <v>0</v>
      </c>
      <c r="AE577" s="26">
        <f t="shared" si="57"/>
        <v>0</v>
      </c>
      <c r="AL577" s="26">
        <f t="shared" si="58"/>
        <v>0</v>
      </c>
      <c r="AM577" s="26">
        <f t="shared" si="59"/>
        <v>0</v>
      </c>
      <c r="AN577" s="27" t="s">
        <v>1195</v>
      </c>
      <c r="AO577" s="27" t="s">
        <v>1206</v>
      </c>
      <c r="AP577" s="15" t="s">
        <v>1210</v>
      </c>
    </row>
    <row r="578" spans="1:42" x14ac:dyDescent="0.2">
      <c r="A578" s="23" t="s">
        <v>271</v>
      </c>
      <c r="B578" s="23" t="s">
        <v>712</v>
      </c>
      <c r="C578" s="23" t="s">
        <v>782</v>
      </c>
      <c r="D578" s="23" t="s">
        <v>890</v>
      </c>
      <c r="E578" s="23" t="s">
        <v>1151</v>
      </c>
      <c r="F578" s="24">
        <v>1</v>
      </c>
      <c r="G578" s="24">
        <v>0</v>
      </c>
      <c r="H578" s="24">
        <f t="shared" si="48"/>
        <v>0</v>
      </c>
      <c r="I578" s="24">
        <f t="shared" si="49"/>
        <v>0</v>
      </c>
      <c r="J578" s="24">
        <f t="shared" si="50"/>
        <v>0</v>
      </c>
      <c r="K578" s="24">
        <v>2.2499999999999998E-3</v>
      </c>
      <c r="L578" s="24">
        <f t="shared" si="51"/>
        <v>2.2499999999999998E-3</v>
      </c>
      <c r="M578" s="25" t="s">
        <v>7</v>
      </c>
      <c r="N578" s="24">
        <f t="shared" si="52"/>
        <v>0</v>
      </c>
      <c r="Y578" s="24">
        <f t="shared" si="53"/>
        <v>0</v>
      </c>
      <c r="Z578" s="24">
        <f t="shared" si="54"/>
        <v>0</v>
      </c>
      <c r="AA578" s="24">
        <f t="shared" si="55"/>
        <v>0</v>
      </c>
      <c r="AC578" s="26">
        <v>21</v>
      </c>
      <c r="AD578" s="26">
        <f t="shared" si="56"/>
        <v>0</v>
      </c>
      <c r="AE578" s="26">
        <f t="shared" si="57"/>
        <v>0</v>
      </c>
      <c r="AL578" s="26">
        <f t="shared" si="58"/>
        <v>0</v>
      </c>
      <c r="AM578" s="26">
        <f t="shared" si="59"/>
        <v>0</v>
      </c>
      <c r="AN578" s="27" t="s">
        <v>1195</v>
      </c>
      <c r="AO578" s="27" t="s">
        <v>1206</v>
      </c>
      <c r="AP578" s="15" t="s">
        <v>1210</v>
      </c>
    </row>
    <row r="579" spans="1:42" x14ac:dyDescent="0.2">
      <c r="A579" s="23" t="s">
        <v>272</v>
      </c>
      <c r="B579" s="23" t="s">
        <v>712</v>
      </c>
      <c r="C579" s="23" t="s">
        <v>783</v>
      </c>
      <c r="D579" s="23" t="s">
        <v>891</v>
      </c>
      <c r="E579" s="23" t="s">
        <v>1151</v>
      </c>
      <c r="F579" s="24">
        <v>1</v>
      </c>
      <c r="G579" s="24">
        <v>0</v>
      </c>
      <c r="H579" s="24">
        <f t="shared" si="48"/>
        <v>0</v>
      </c>
      <c r="I579" s="24">
        <f t="shared" si="49"/>
        <v>0</v>
      </c>
      <c r="J579" s="24">
        <f t="shared" si="50"/>
        <v>0</v>
      </c>
      <c r="K579" s="24">
        <v>1.933E-2</v>
      </c>
      <c r="L579" s="24">
        <f t="shared" si="51"/>
        <v>1.933E-2</v>
      </c>
      <c r="M579" s="25" t="s">
        <v>7</v>
      </c>
      <c r="N579" s="24">
        <f t="shared" si="52"/>
        <v>0</v>
      </c>
      <c r="Y579" s="24">
        <f t="shared" si="53"/>
        <v>0</v>
      </c>
      <c r="Z579" s="24">
        <f t="shared" si="54"/>
        <v>0</v>
      </c>
      <c r="AA579" s="24">
        <f t="shared" si="55"/>
        <v>0</v>
      </c>
      <c r="AC579" s="26">
        <v>21</v>
      </c>
      <c r="AD579" s="26">
        <f t="shared" si="56"/>
        <v>0</v>
      </c>
      <c r="AE579" s="26">
        <f t="shared" si="57"/>
        <v>0</v>
      </c>
      <c r="AL579" s="26">
        <f t="shared" si="58"/>
        <v>0</v>
      </c>
      <c r="AM579" s="26">
        <f t="shared" si="59"/>
        <v>0</v>
      </c>
      <c r="AN579" s="27" t="s">
        <v>1195</v>
      </c>
      <c r="AO579" s="27" t="s">
        <v>1206</v>
      </c>
      <c r="AP579" s="15" t="s">
        <v>1210</v>
      </c>
    </row>
    <row r="580" spans="1:42" x14ac:dyDescent="0.2">
      <c r="A580" s="23" t="s">
        <v>273</v>
      </c>
      <c r="B580" s="23" t="s">
        <v>712</v>
      </c>
      <c r="C580" s="23" t="s">
        <v>784</v>
      </c>
      <c r="D580" s="23" t="s">
        <v>892</v>
      </c>
      <c r="E580" s="23" t="s">
        <v>1146</v>
      </c>
      <c r="F580" s="24">
        <v>19.8</v>
      </c>
      <c r="G580" s="24">
        <v>0</v>
      </c>
      <c r="H580" s="24">
        <f t="shared" si="48"/>
        <v>0</v>
      </c>
      <c r="I580" s="24">
        <f t="shared" si="49"/>
        <v>0</v>
      </c>
      <c r="J580" s="24">
        <f t="shared" si="50"/>
        <v>0</v>
      </c>
      <c r="K580" s="24">
        <v>6.8000000000000005E-2</v>
      </c>
      <c r="L580" s="24">
        <f t="shared" si="51"/>
        <v>1.3464</v>
      </c>
      <c r="M580" s="25" t="s">
        <v>7</v>
      </c>
      <c r="N580" s="24">
        <f t="shared" si="52"/>
        <v>0</v>
      </c>
      <c r="Y580" s="24">
        <f t="shared" si="53"/>
        <v>0</v>
      </c>
      <c r="Z580" s="24">
        <f t="shared" si="54"/>
        <v>0</v>
      </c>
      <c r="AA580" s="24">
        <f t="shared" si="55"/>
        <v>0</v>
      </c>
      <c r="AC580" s="26">
        <v>21</v>
      </c>
      <c r="AD580" s="26">
        <f t="shared" si="56"/>
        <v>0</v>
      </c>
      <c r="AE580" s="26">
        <f t="shared" si="57"/>
        <v>0</v>
      </c>
      <c r="AL580" s="26">
        <f t="shared" si="58"/>
        <v>0</v>
      </c>
      <c r="AM580" s="26">
        <f t="shared" si="59"/>
        <v>0</v>
      </c>
      <c r="AN580" s="27" t="s">
        <v>1195</v>
      </c>
      <c r="AO580" s="27" t="s">
        <v>1206</v>
      </c>
      <c r="AP580" s="15" t="s">
        <v>1210</v>
      </c>
    </row>
    <row r="581" spans="1:42" x14ac:dyDescent="0.2">
      <c r="A581" s="20"/>
      <c r="B581" s="21" t="s">
        <v>712</v>
      </c>
      <c r="C581" s="21" t="s">
        <v>785</v>
      </c>
      <c r="D581" s="57" t="s">
        <v>894</v>
      </c>
      <c r="E581" s="58"/>
      <c r="F581" s="58"/>
      <c r="G581" s="58"/>
      <c r="H581" s="22">
        <f>SUM(H582:H582)</f>
        <v>0</v>
      </c>
      <c r="I581" s="22">
        <f>SUM(I582:I582)</f>
        <v>0</v>
      </c>
      <c r="J581" s="22">
        <f>H581+I581</f>
        <v>0</v>
      </c>
      <c r="K581" s="15"/>
      <c r="L581" s="22">
        <f>SUM(L582:L582)</f>
        <v>0</v>
      </c>
      <c r="O581" s="22">
        <f>IF(P581="PR",J581,SUM(N582:N582))</f>
        <v>0</v>
      </c>
      <c r="P581" s="15" t="s">
        <v>1175</v>
      </c>
      <c r="Q581" s="22">
        <f>IF(P581="HS",H581,0)</f>
        <v>0</v>
      </c>
      <c r="R581" s="22">
        <f>IF(P581="HS",I581-O581,0)</f>
        <v>0</v>
      </c>
      <c r="S581" s="22">
        <f>IF(P581="PS",H581,0)</f>
        <v>0</v>
      </c>
      <c r="T581" s="22">
        <f>IF(P581="PS",I581-O581,0)</f>
        <v>0</v>
      </c>
      <c r="U581" s="22">
        <f>IF(P581="MP",H581,0)</f>
        <v>0</v>
      </c>
      <c r="V581" s="22">
        <f>IF(P581="MP",I581-O581,0)</f>
        <v>0</v>
      </c>
      <c r="W581" s="22">
        <f>IF(P581="OM",H581,0)</f>
        <v>0</v>
      </c>
      <c r="X581" s="15" t="s">
        <v>712</v>
      </c>
      <c r="AH581" s="22">
        <f>SUM(Y582:Y582)</f>
        <v>0</v>
      </c>
      <c r="AI581" s="22">
        <f>SUM(Z582:Z582)</f>
        <v>0</v>
      </c>
      <c r="AJ581" s="22">
        <f>SUM(AA582:AA582)</f>
        <v>0</v>
      </c>
    </row>
    <row r="582" spans="1:42" x14ac:dyDescent="0.2">
      <c r="A582" s="23" t="s">
        <v>274</v>
      </c>
      <c r="B582" s="23" t="s">
        <v>712</v>
      </c>
      <c r="C582" s="23" t="s">
        <v>786</v>
      </c>
      <c r="D582" s="23" t="s">
        <v>895</v>
      </c>
      <c r="E582" s="23" t="s">
        <v>1149</v>
      </c>
      <c r="F582" s="24">
        <v>0.73</v>
      </c>
      <c r="G582" s="24">
        <v>0</v>
      </c>
      <c r="H582" s="24">
        <f>ROUND(F582*AD582,2)</f>
        <v>0</v>
      </c>
      <c r="I582" s="24">
        <f>J582-H582</f>
        <v>0</v>
      </c>
      <c r="J582" s="24">
        <f>ROUND(F582*G582,2)</f>
        <v>0</v>
      </c>
      <c r="K582" s="24">
        <v>0</v>
      </c>
      <c r="L582" s="24">
        <f>F582*K582</f>
        <v>0</v>
      </c>
      <c r="M582" s="25" t="s">
        <v>11</v>
      </c>
      <c r="N582" s="24">
        <f>IF(M582="5",I582,0)</f>
        <v>0</v>
      </c>
      <c r="Y582" s="24">
        <f>IF(AC582=0,J582,0)</f>
        <v>0</v>
      </c>
      <c r="Z582" s="24">
        <f>IF(AC582=15,J582,0)</f>
        <v>0</v>
      </c>
      <c r="AA582" s="24">
        <f>IF(AC582=21,J582,0)</f>
        <v>0</v>
      </c>
      <c r="AC582" s="26">
        <v>21</v>
      </c>
      <c r="AD582" s="26">
        <f>G582*0</f>
        <v>0</v>
      </c>
      <c r="AE582" s="26">
        <f>G582*(1-0)</f>
        <v>0</v>
      </c>
      <c r="AL582" s="26">
        <f>F582*AD582</f>
        <v>0</v>
      </c>
      <c r="AM582" s="26">
        <f>F582*AE582</f>
        <v>0</v>
      </c>
      <c r="AN582" s="27" t="s">
        <v>1196</v>
      </c>
      <c r="AO582" s="27" t="s">
        <v>1206</v>
      </c>
      <c r="AP582" s="15" t="s">
        <v>1210</v>
      </c>
    </row>
    <row r="583" spans="1:42" x14ac:dyDescent="0.2">
      <c r="D583" s="28" t="s">
        <v>1002</v>
      </c>
      <c r="F583" s="29">
        <v>0.73</v>
      </c>
    </row>
    <row r="584" spans="1:42" x14ac:dyDescent="0.2">
      <c r="A584" s="20"/>
      <c r="B584" s="21" t="s">
        <v>712</v>
      </c>
      <c r="C584" s="21" t="s">
        <v>787</v>
      </c>
      <c r="D584" s="57" t="s">
        <v>897</v>
      </c>
      <c r="E584" s="58"/>
      <c r="F584" s="58"/>
      <c r="G584" s="58"/>
      <c r="H584" s="22">
        <f>SUM(H585:H585)</f>
        <v>0</v>
      </c>
      <c r="I584" s="22">
        <f>SUM(I585:I585)</f>
        <v>0</v>
      </c>
      <c r="J584" s="22">
        <f>H584+I584</f>
        <v>0</v>
      </c>
      <c r="K584" s="15"/>
      <c r="L584" s="22">
        <f>SUM(L585:L585)</f>
        <v>0</v>
      </c>
      <c r="O584" s="22">
        <f>IF(P584="PR",J584,SUM(N585:N585))</f>
        <v>0</v>
      </c>
      <c r="P584" s="15" t="s">
        <v>1176</v>
      </c>
      <c r="Q584" s="22">
        <f>IF(P584="HS",H584,0)</f>
        <v>0</v>
      </c>
      <c r="R584" s="22">
        <f>IF(P584="HS",I584-O584,0)</f>
        <v>0</v>
      </c>
      <c r="S584" s="22">
        <f>IF(P584="PS",H584,0)</f>
        <v>0</v>
      </c>
      <c r="T584" s="22">
        <f>IF(P584="PS",I584-O584,0)</f>
        <v>0</v>
      </c>
      <c r="U584" s="22">
        <f>IF(P584="MP",H584,0)</f>
        <v>0</v>
      </c>
      <c r="V584" s="22">
        <f>IF(P584="MP",I584-O584,0)</f>
        <v>0</v>
      </c>
      <c r="W584" s="22">
        <f>IF(P584="OM",H584,0)</f>
        <v>0</v>
      </c>
      <c r="X584" s="15" t="s">
        <v>712</v>
      </c>
      <c r="AH584" s="22">
        <f>SUM(Y585:Y585)</f>
        <v>0</v>
      </c>
      <c r="AI584" s="22">
        <f>SUM(Z585:Z585)</f>
        <v>0</v>
      </c>
      <c r="AJ584" s="22">
        <f>SUM(AA585:AA585)</f>
        <v>0</v>
      </c>
    </row>
    <row r="585" spans="1:42" x14ac:dyDescent="0.2">
      <c r="A585" s="23" t="s">
        <v>275</v>
      </c>
      <c r="B585" s="23" t="s">
        <v>712</v>
      </c>
      <c r="C585" s="23"/>
      <c r="D585" s="23" t="s">
        <v>897</v>
      </c>
      <c r="E585" s="23"/>
      <c r="F585" s="24">
        <v>1</v>
      </c>
      <c r="G585" s="24">
        <v>0</v>
      </c>
      <c r="H585" s="24">
        <f>ROUND(F585*AD585,2)</f>
        <v>0</v>
      </c>
      <c r="I585" s="24">
        <f>J585-H585</f>
        <v>0</v>
      </c>
      <c r="J585" s="24">
        <f>ROUND(F585*G585,2)</f>
        <v>0</v>
      </c>
      <c r="K585" s="24">
        <v>0</v>
      </c>
      <c r="L585" s="24">
        <f>F585*K585</f>
        <v>0</v>
      </c>
      <c r="M585" s="25" t="s">
        <v>8</v>
      </c>
      <c r="N585" s="24">
        <f>IF(M585="5",I585,0)</f>
        <v>0</v>
      </c>
      <c r="Y585" s="24">
        <f>IF(AC585=0,J585,0)</f>
        <v>0</v>
      </c>
      <c r="Z585" s="24">
        <f>IF(AC585=15,J585,0)</f>
        <v>0</v>
      </c>
      <c r="AA585" s="24">
        <f>IF(AC585=21,J585,0)</f>
        <v>0</v>
      </c>
      <c r="AC585" s="26">
        <v>21</v>
      </c>
      <c r="AD585" s="26">
        <f>G585*0</f>
        <v>0</v>
      </c>
      <c r="AE585" s="26">
        <f>G585*(1-0)</f>
        <v>0</v>
      </c>
      <c r="AL585" s="26">
        <f>F585*AD585</f>
        <v>0</v>
      </c>
      <c r="AM585" s="26">
        <f>F585*AE585</f>
        <v>0</v>
      </c>
      <c r="AN585" s="27" t="s">
        <v>1197</v>
      </c>
      <c r="AO585" s="27" t="s">
        <v>1206</v>
      </c>
      <c r="AP585" s="15" t="s">
        <v>1210</v>
      </c>
    </row>
    <row r="586" spans="1:42" x14ac:dyDescent="0.2">
      <c r="D586" s="28" t="s">
        <v>831</v>
      </c>
      <c r="F586" s="29">
        <v>1</v>
      </c>
    </row>
    <row r="587" spans="1:42" x14ac:dyDescent="0.2">
      <c r="A587" s="20"/>
      <c r="B587" s="21" t="s">
        <v>712</v>
      </c>
      <c r="C587" s="21" t="s">
        <v>788</v>
      </c>
      <c r="D587" s="57" t="s">
        <v>898</v>
      </c>
      <c r="E587" s="58"/>
      <c r="F587" s="58"/>
      <c r="G587" s="58"/>
      <c r="H587" s="22">
        <f>SUM(H588:H593)</f>
        <v>0</v>
      </c>
      <c r="I587" s="22">
        <f>SUM(I588:I593)</f>
        <v>0</v>
      </c>
      <c r="J587" s="22">
        <f>H587+I587</f>
        <v>0</v>
      </c>
      <c r="K587" s="15"/>
      <c r="L587" s="22">
        <f>SUM(L588:L593)</f>
        <v>0</v>
      </c>
      <c r="O587" s="22">
        <f>IF(P587="PR",J587,SUM(N588:N593))</f>
        <v>0</v>
      </c>
      <c r="P587" s="15" t="s">
        <v>1175</v>
      </c>
      <c r="Q587" s="22">
        <f>IF(P587="HS",H587,0)</f>
        <v>0</v>
      </c>
      <c r="R587" s="22">
        <f>IF(P587="HS",I587-O587,0)</f>
        <v>0</v>
      </c>
      <c r="S587" s="22">
        <f>IF(P587="PS",H587,0)</f>
        <v>0</v>
      </c>
      <c r="T587" s="22">
        <f>IF(P587="PS",I587-O587,0)</f>
        <v>0</v>
      </c>
      <c r="U587" s="22">
        <f>IF(P587="MP",H587,0)</f>
        <v>0</v>
      </c>
      <c r="V587" s="22">
        <f>IF(P587="MP",I587-O587,0)</f>
        <v>0</v>
      </c>
      <c r="W587" s="22">
        <f>IF(P587="OM",H587,0)</f>
        <v>0</v>
      </c>
      <c r="X587" s="15" t="s">
        <v>712</v>
      </c>
      <c r="AH587" s="22">
        <f>SUM(Y588:Y593)</f>
        <v>0</v>
      </c>
      <c r="AI587" s="22">
        <f>SUM(Z588:Z593)</f>
        <v>0</v>
      </c>
      <c r="AJ587" s="22">
        <f>SUM(AA588:AA593)</f>
        <v>0</v>
      </c>
    </row>
    <row r="588" spans="1:42" x14ac:dyDescent="0.2">
      <c r="A588" s="23" t="s">
        <v>276</v>
      </c>
      <c r="B588" s="23" t="s">
        <v>712</v>
      </c>
      <c r="C588" s="23" t="s">
        <v>789</v>
      </c>
      <c r="D588" s="23" t="s">
        <v>899</v>
      </c>
      <c r="E588" s="23" t="s">
        <v>1149</v>
      </c>
      <c r="F588" s="24">
        <v>1.56</v>
      </c>
      <c r="G588" s="24">
        <v>0</v>
      </c>
      <c r="H588" s="24">
        <f t="shared" ref="H588:H593" si="60">ROUND(F588*AD588,2)</f>
        <v>0</v>
      </c>
      <c r="I588" s="24">
        <f t="shared" ref="I588:I593" si="61">J588-H588</f>
        <v>0</v>
      </c>
      <c r="J588" s="24">
        <f t="shared" ref="J588:J593" si="62">ROUND(F588*G588,2)</f>
        <v>0</v>
      </c>
      <c r="K588" s="24">
        <v>0</v>
      </c>
      <c r="L588" s="24">
        <f t="shared" ref="L588:L593" si="63">F588*K588</f>
        <v>0</v>
      </c>
      <c r="M588" s="25" t="s">
        <v>11</v>
      </c>
      <c r="N588" s="24">
        <f t="shared" ref="N588:N593" si="64">IF(M588="5",I588,0)</f>
        <v>0</v>
      </c>
      <c r="Y588" s="24">
        <f t="shared" ref="Y588:Y593" si="65">IF(AC588=0,J588,0)</f>
        <v>0</v>
      </c>
      <c r="Z588" s="24">
        <f t="shared" ref="Z588:Z593" si="66">IF(AC588=15,J588,0)</f>
        <v>0</v>
      </c>
      <c r="AA588" s="24">
        <f t="shared" ref="AA588:AA593" si="67">IF(AC588=21,J588,0)</f>
        <v>0</v>
      </c>
      <c r="AC588" s="26">
        <v>21</v>
      </c>
      <c r="AD588" s="26">
        <f t="shared" ref="AD588:AD593" si="68">G588*0</f>
        <v>0</v>
      </c>
      <c r="AE588" s="26">
        <f t="shared" ref="AE588:AE593" si="69">G588*(1-0)</f>
        <v>0</v>
      </c>
      <c r="AL588" s="26">
        <f t="shared" ref="AL588:AL593" si="70">F588*AD588</f>
        <v>0</v>
      </c>
      <c r="AM588" s="26">
        <f t="shared" ref="AM588:AM593" si="71">F588*AE588</f>
        <v>0</v>
      </c>
      <c r="AN588" s="27" t="s">
        <v>1198</v>
      </c>
      <c r="AO588" s="27" t="s">
        <v>1206</v>
      </c>
      <c r="AP588" s="15" t="s">
        <v>1210</v>
      </c>
    </row>
    <row r="589" spans="1:42" x14ac:dyDescent="0.2">
      <c r="A589" s="23" t="s">
        <v>277</v>
      </c>
      <c r="B589" s="23" t="s">
        <v>712</v>
      </c>
      <c r="C589" s="23" t="s">
        <v>790</v>
      </c>
      <c r="D589" s="23" t="s">
        <v>901</v>
      </c>
      <c r="E589" s="23" t="s">
        <v>1149</v>
      </c>
      <c r="F589" s="24">
        <v>1.56</v>
      </c>
      <c r="G589" s="24">
        <v>0</v>
      </c>
      <c r="H589" s="24">
        <f t="shared" si="60"/>
        <v>0</v>
      </c>
      <c r="I589" s="24">
        <f t="shared" si="61"/>
        <v>0</v>
      </c>
      <c r="J589" s="24">
        <f t="shared" si="62"/>
        <v>0</v>
      </c>
      <c r="K589" s="24">
        <v>0</v>
      </c>
      <c r="L589" s="24">
        <f t="shared" si="63"/>
        <v>0</v>
      </c>
      <c r="M589" s="25" t="s">
        <v>11</v>
      </c>
      <c r="N589" s="24">
        <f t="shared" si="64"/>
        <v>0</v>
      </c>
      <c r="Y589" s="24">
        <f t="shared" si="65"/>
        <v>0</v>
      </c>
      <c r="Z589" s="24">
        <f t="shared" si="66"/>
        <v>0</v>
      </c>
      <c r="AA589" s="24">
        <f t="shared" si="67"/>
        <v>0</v>
      </c>
      <c r="AC589" s="26">
        <v>21</v>
      </c>
      <c r="AD589" s="26">
        <f t="shared" si="68"/>
        <v>0</v>
      </c>
      <c r="AE589" s="26">
        <f t="shared" si="69"/>
        <v>0</v>
      </c>
      <c r="AL589" s="26">
        <f t="shared" si="70"/>
        <v>0</v>
      </c>
      <c r="AM589" s="26">
        <f t="shared" si="71"/>
        <v>0</v>
      </c>
      <c r="AN589" s="27" t="s">
        <v>1198</v>
      </c>
      <c r="AO589" s="27" t="s">
        <v>1206</v>
      </c>
      <c r="AP589" s="15" t="s">
        <v>1210</v>
      </c>
    </row>
    <row r="590" spans="1:42" x14ac:dyDescent="0.2">
      <c r="A590" s="23" t="s">
        <v>278</v>
      </c>
      <c r="B590" s="23" t="s">
        <v>712</v>
      </c>
      <c r="C590" s="23" t="s">
        <v>792</v>
      </c>
      <c r="D590" s="23" t="s">
        <v>904</v>
      </c>
      <c r="E590" s="23" t="s">
        <v>1149</v>
      </c>
      <c r="F590" s="24">
        <v>1.56</v>
      </c>
      <c r="G590" s="24">
        <v>0</v>
      </c>
      <c r="H590" s="24">
        <f t="shared" si="60"/>
        <v>0</v>
      </c>
      <c r="I590" s="24">
        <f t="shared" si="61"/>
        <v>0</v>
      </c>
      <c r="J590" s="24">
        <f t="shared" si="62"/>
        <v>0</v>
      </c>
      <c r="K590" s="24">
        <v>0</v>
      </c>
      <c r="L590" s="24">
        <f t="shared" si="63"/>
        <v>0</v>
      </c>
      <c r="M590" s="25" t="s">
        <v>11</v>
      </c>
      <c r="N590" s="24">
        <f t="shared" si="64"/>
        <v>0</v>
      </c>
      <c r="Y590" s="24">
        <f t="shared" si="65"/>
        <v>0</v>
      </c>
      <c r="Z590" s="24">
        <f t="shared" si="66"/>
        <v>0</v>
      </c>
      <c r="AA590" s="24">
        <f t="shared" si="67"/>
        <v>0</v>
      </c>
      <c r="AC590" s="26">
        <v>21</v>
      </c>
      <c r="AD590" s="26">
        <f t="shared" si="68"/>
        <v>0</v>
      </c>
      <c r="AE590" s="26">
        <f t="shared" si="69"/>
        <v>0</v>
      </c>
      <c r="AL590" s="26">
        <f t="shared" si="70"/>
        <v>0</v>
      </c>
      <c r="AM590" s="26">
        <f t="shared" si="71"/>
        <v>0</v>
      </c>
      <c r="AN590" s="27" t="s">
        <v>1198</v>
      </c>
      <c r="AO590" s="27" t="s">
        <v>1206</v>
      </c>
      <c r="AP590" s="15" t="s">
        <v>1210</v>
      </c>
    </row>
    <row r="591" spans="1:42" x14ac:dyDescent="0.2">
      <c r="A591" s="23" t="s">
        <v>279</v>
      </c>
      <c r="B591" s="23" t="s">
        <v>712</v>
      </c>
      <c r="C591" s="23" t="s">
        <v>791</v>
      </c>
      <c r="D591" s="23" t="s">
        <v>903</v>
      </c>
      <c r="E591" s="23" t="s">
        <v>1149</v>
      </c>
      <c r="F591" s="24">
        <v>1.56</v>
      </c>
      <c r="G591" s="24">
        <v>0</v>
      </c>
      <c r="H591" s="24">
        <f t="shared" si="60"/>
        <v>0</v>
      </c>
      <c r="I591" s="24">
        <f t="shared" si="61"/>
        <v>0</v>
      </c>
      <c r="J591" s="24">
        <f t="shared" si="62"/>
        <v>0</v>
      </c>
      <c r="K591" s="24">
        <v>0</v>
      </c>
      <c r="L591" s="24">
        <f t="shared" si="63"/>
        <v>0</v>
      </c>
      <c r="M591" s="25" t="s">
        <v>11</v>
      </c>
      <c r="N591" s="24">
        <f t="shared" si="64"/>
        <v>0</v>
      </c>
      <c r="Y591" s="24">
        <f t="shared" si="65"/>
        <v>0</v>
      </c>
      <c r="Z591" s="24">
        <f t="shared" si="66"/>
        <v>0</v>
      </c>
      <c r="AA591" s="24">
        <f t="shared" si="67"/>
        <v>0</v>
      </c>
      <c r="AC591" s="26">
        <v>21</v>
      </c>
      <c r="AD591" s="26">
        <f t="shared" si="68"/>
        <v>0</v>
      </c>
      <c r="AE591" s="26">
        <f t="shared" si="69"/>
        <v>0</v>
      </c>
      <c r="AL591" s="26">
        <f t="shared" si="70"/>
        <v>0</v>
      </c>
      <c r="AM591" s="26">
        <f t="shared" si="71"/>
        <v>0</v>
      </c>
      <c r="AN591" s="27" t="s">
        <v>1198</v>
      </c>
      <c r="AO591" s="27" t="s">
        <v>1206</v>
      </c>
      <c r="AP591" s="15" t="s">
        <v>1210</v>
      </c>
    </row>
    <row r="592" spans="1:42" x14ac:dyDescent="0.2">
      <c r="A592" s="23" t="s">
        <v>280</v>
      </c>
      <c r="B592" s="23" t="s">
        <v>712</v>
      </c>
      <c r="C592" s="23" t="s">
        <v>793</v>
      </c>
      <c r="D592" s="23" t="s">
        <v>905</v>
      </c>
      <c r="E592" s="23" t="s">
        <v>1149</v>
      </c>
      <c r="F592" s="24">
        <v>1.56</v>
      </c>
      <c r="G592" s="24">
        <v>0</v>
      </c>
      <c r="H592" s="24">
        <f t="shared" si="60"/>
        <v>0</v>
      </c>
      <c r="I592" s="24">
        <f t="shared" si="61"/>
        <v>0</v>
      </c>
      <c r="J592" s="24">
        <f t="shared" si="62"/>
        <v>0</v>
      </c>
      <c r="K592" s="24">
        <v>0</v>
      </c>
      <c r="L592" s="24">
        <f t="shared" si="63"/>
        <v>0</v>
      </c>
      <c r="M592" s="25" t="s">
        <v>11</v>
      </c>
      <c r="N592" s="24">
        <f t="shared" si="64"/>
        <v>0</v>
      </c>
      <c r="Y592" s="24">
        <f t="shared" si="65"/>
        <v>0</v>
      </c>
      <c r="Z592" s="24">
        <f t="shared" si="66"/>
        <v>0</v>
      </c>
      <c r="AA592" s="24">
        <f t="shared" si="67"/>
        <v>0</v>
      </c>
      <c r="AC592" s="26">
        <v>21</v>
      </c>
      <c r="AD592" s="26">
        <f t="shared" si="68"/>
        <v>0</v>
      </c>
      <c r="AE592" s="26">
        <f t="shared" si="69"/>
        <v>0</v>
      </c>
      <c r="AL592" s="26">
        <f t="shared" si="70"/>
        <v>0</v>
      </c>
      <c r="AM592" s="26">
        <f t="shared" si="71"/>
        <v>0</v>
      </c>
      <c r="AN592" s="27" t="s">
        <v>1198</v>
      </c>
      <c r="AO592" s="27" t="s">
        <v>1206</v>
      </c>
      <c r="AP592" s="15" t="s">
        <v>1210</v>
      </c>
    </row>
    <row r="593" spans="1:42" x14ac:dyDescent="0.2">
      <c r="A593" s="23" t="s">
        <v>281</v>
      </c>
      <c r="B593" s="23" t="s">
        <v>712</v>
      </c>
      <c r="C593" s="23" t="s">
        <v>794</v>
      </c>
      <c r="D593" s="23" t="s">
        <v>906</v>
      </c>
      <c r="E593" s="23" t="s">
        <v>1149</v>
      </c>
      <c r="F593" s="24">
        <v>1.56</v>
      </c>
      <c r="G593" s="24">
        <v>0</v>
      </c>
      <c r="H593" s="24">
        <f t="shared" si="60"/>
        <v>0</v>
      </c>
      <c r="I593" s="24">
        <f t="shared" si="61"/>
        <v>0</v>
      </c>
      <c r="J593" s="24">
        <f t="shared" si="62"/>
        <v>0</v>
      </c>
      <c r="K593" s="24">
        <v>0</v>
      </c>
      <c r="L593" s="24">
        <f t="shared" si="63"/>
        <v>0</v>
      </c>
      <c r="M593" s="25" t="s">
        <v>11</v>
      </c>
      <c r="N593" s="24">
        <f t="shared" si="64"/>
        <v>0</v>
      </c>
      <c r="Y593" s="24">
        <f t="shared" si="65"/>
        <v>0</v>
      </c>
      <c r="Z593" s="24">
        <f t="shared" si="66"/>
        <v>0</v>
      </c>
      <c r="AA593" s="24">
        <f t="shared" si="67"/>
        <v>0</v>
      </c>
      <c r="AC593" s="26">
        <v>21</v>
      </c>
      <c r="AD593" s="26">
        <f t="shared" si="68"/>
        <v>0</v>
      </c>
      <c r="AE593" s="26">
        <f t="shared" si="69"/>
        <v>0</v>
      </c>
      <c r="AL593" s="26">
        <f t="shared" si="70"/>
        <v>0</v>
      </c>
      <c r="AM593" s="26">
        <f t="shared" si="71"/>
        <v>0</v>
      </c>
      <c r="AN593" s="27" t="s">
        <v>1198</v>
      </c>
      <c r="AO593" s="27" t="s">
        <v>1206</v>
      </c>
      <c r="AP593" s="15" t="s">
        <v>1210</v>
      </c>
    </row>
    <row r="594" spans="1:42" x14ac:dyDescent="0.2">
      <c r="A594" s="20"/>
      <c r="B594" s="21" t="s">
        <v>713</v>
      </c>
      <c r="C594" s="21"/>
      <c r="D594" s="57" t="s">
        <v>1003</v>
      </c>
      <c r="E594" s="58"/>
      <c r="F594" s="58"/>
      <c r="G594" s="58"/>
      <c r="H594" s="22">
        <f>H595+H598+H601+H612+H625+H628+H658+H667+H692+H697+H708+H715+H723+H726+H729</f>
        <v>0</v>
      </c>
      <c r="I594" s="22">
        <f>I595+I598+I601+I612+I625+I628+I658+I667+I692+I697+I708+I715+I723+I726+I729</f>
        <v>0</v>
      </c>
      <c r="J594" s="22">
        <f>H594+I594</f>
        <v>0</v>
      </c>
      <c r="K594" s="15"/>
      <c r="L594" s="22">
        <f>L595+L598+L601+L612+L625+L628+L658+L667+L692+L697+L708+L715+L723+L726+L729</f>
        <v>2.6558174999999999</v>
      </c>
    </row>
    <row r="595" spans="1:42" x14ac:dyDescent="0.2">
      <c r="A595" s="20"/>
      <c r="B595" s="21" t="s">
        <v>713</v>
      </c>
      <c r="C595" s="21" t="s">
        <v>38</v>
      </c>
      <c r="D595" s="57" t="s">
        <v>806</v>
      </c>
      <c r="E595" s="58"/>
      <c r="F595" s="58"/>
      <c r="G595" s="58"/>
      <c r="H595" s="22">
        <f>SUM(H596:H596)</f>
        <v>0</v>
      </c>
      <c r="I595" s="22">
        <f>SUM(I596:I596)</f>
        <v>0</v>
      </c>
      <c r="J595" s="22">
        <f>H595+I595</f>
        <v>0</v>
      </c>
      <c r="K595" s="15"/>
      <c r="L595" s="22">
        <f>SUM(L596:L596)</f>
        <v>0.15825</v>
      </c>
      <c r="O595" s="22">
        <f>IF(P595="PR",J595,SUM(N596:N596))</f>
        <v>0</v>
      </c>
      <c r="P595" s="15" t="s">
        <v>1173</v>
      </c>
      <c r="Q595" s="22">
        <f>IF(P595="HS",H595,0)</f>
        <v>0</v>
      </c>
      <c r="R595" s="22">
        <f>IF(P595="HS",I595-O595,0)</f>
        <v>0</v>
      </c>
      <c r="S595" s="22">
        <f>IF(P595="PS",H595,0)</f>
        <v>0</v>
      </c>
      <c r="T595" s="22">
        <f>IF(P595="PS",I595-O595,0)</f>
        <v>0</v>
      </c>
      <c r="U595" s="22">
        <f>IF(P595="MP",H595,0)</f>
        <v>0</v>
      </c>
      <c r="V595" s="22">
        <f>IF(P595="MP",I595-O595,0)</f>
        <v>0</v>
      </c>
      <c r="W595" s="22">
        <f>IF(P595="OM",H595,0)</f>
        <v>0</v>
      </c>
      <c r="X595" s="15" t="s">
        <v>713</v>
      </c>
      <c r="AH595" s="22">
        <f>SUM(Y596:Y596)</f>
        <v>0</v>
      </c>
      <c r="AI595" s="22">
        <f>SUM(Z596:Z596)</f>
        <v>0</v>
      </c>
      <c r="AJ595" s="22">
        <f>SUM(AA596:AA596)</f>
        <v>0</v>
      </c>
    </row>
    <row r="596" spans="1:42" x14ac:dyDescent="0.2">
      <c r="A596" s="23" t="s">
        <v>282</v>
      </c>
      <c r="B596" s="23" t="s">
        <v>713</v>
      </c>
      <c r="C596" s="23" t="s">
        <v>721</v>
      </c>
      <c r="D596" s="23" t="s">
        <v>1253</v>
      </c>
      <c r="E596" s="23" t="s">
        <v>1146</v>
      </c>
      <c r="F596" s="24">
        <v>1.5</v>
      </c>
      <c r="G596" s="24">
        <v>0</v>
      </c>
      <c r="H596" s="24">
        <f>ROUND(F596*AD596,2)</f>
        <v>0</v>
      </c>
      <c r="I596" s="24">
        <f>J596-H596</f>
        <v>0</v>
      </c>
      <c r="J596" s="24">
        <f>ROUND(F596*G596,2)</f>
        <v>0</v>
      </c>
      <c r="K596" s="24">
        <v>0.1055</v>
      </c>
      <c r="L596" s="24">
        <f>F596*K596</f>
        <v>0.15825</v>
      </c>
      <c r="M596" s="25" t="s">
        <v>7</v>
      </c>
      <c r="N596" s="24">
        <f>IF(M596="5",I596,0)</f>
        <v>0</v>
      </c>
      <c r="Y596" s="24">
        <f>IF(AC596=0,J596,0)</f>
        <v>0</v>
      </c>
      <c r="Z596" s="24">
        <f>IF(AC596=15,J596,0)</f>
        <v>0</v>
      </c>
      <c r="AA596" s="24">
        <f>IF(AC596=21,J596,0)</f>
        <v>0</v>
      </c>
      <c r="AC596" s="26">
        <v>21</v>
      </c>
      <c r="AD596" s="26">
        <f>G596*0.853314527503526</f>
        <v>0</v>
      </c>
      <c r="AE596" s="26">
        <f>G596*(1-0.853314527503526)</f>
        <v>0</v>
      </c>
      <c r="AL596" s="26">
        <f>F596*AD596</f>
        <v>0</v>
      </c>
      <c r="AM596" s="26">
        <f>F596*AE596</f>
        <v>0</v>
      </c>
      <c r="AN596" s="27" t="s">
        <v>1184</v>
      </c>
      <c r="AO596" s="27" t="s">
        <v>1200</v>
      </c>
      <c r="AP596" s="15" t="s">
        <v>1211</v>
      </c>
    </row>
    <row r="597" spans="1:42" x14ac:dyDescent="0.2">
      <c r="D597" s="28" t="s">
        <v>1004</v>
      </c>
      <c r="F597" s="29">
        <v>1.5</v>
      </c>
    </row>
    <row r="598" spans="1:42" x14ac:dyDescent="0.2">
      <c r="A598" s="20"/>
      <c r="B598" s="21" t="s">
        <v>713</v>
      </c>
      <c r="C598" s="21" t="s">
        <v>42</v>
      </c>
      <c r="D598" s="57" t="s">
        <v>808</v>
      </c>
      <c r="E598" s="58"/>
      <c r="F598" s="58"/>
      <c r="G598" s="58"/>
      <c r="H598" s="22">
        <f>SUM(H599:H599)</f>
        <v>0</v>
      </c>
      <c r="I598" s="22">
        <f>SUM(I599:I599)</f>
        <v>0</v>
      </c>
      <c r="J598" s="22">
        <f>H598+I598</f>
        <v>0</v>
      </c>
      <c r="K598" s="15"/>
      <c r="L598" s="22">
        <f>SUM(L599:L599)</f>
        <v>7.5887999999999997E-2</v>
      </c>
      <c r="O598" s="22">
        <f>IF(P598="PR",J598,SUM(N599:N599))</f>
        <v>0</v>
      </c>
      <c r="P598" s="15" t="s">
        <v>1173</v>
      </c>
      <c r="Q598" s="22">
        <f>IF(P598="HS",H598,0)</f>
        <v>0</v>
      </c>
      <c r="R598" s="22">
        <f>IF(P598="HS",I598-O598,0)</f>
        <v>0</v>
      </c>
      <c r="S598" s="22">
        <f>IF(P598="PS",H598,0)</f>
        <v>0</v>
      </c>
      <c r="T598" s="22">
        <f>IF(P598="PS",I598-O598,0)</f>
        <v>0</v>
      </c>
      <c r="U598" s="22">
        <f>IF(P598="MP",H598,0)</f>
        <v>0</v>
      </c>
      <c r="V598" s="22">
        <f>IF(P598="MP",I598-O598,0)</f>
        <v>0</v>
      </c>
      <c r="W598" s="22">
        <f>IF(P598="OM",H598,0)</f>
        <v>0</v>
      </c>
      <c r="X598" s="15" t="s">
        <v>713</v>
      </c>
      <c r="AH598" s="22">
        <f>SUM(Y599:Y599)</f>
        <v>0</v>
      </c>
      <c r="AI598" s="22">
        <f>SUM(Z599:Z599)</f>
        <v>0</v>
      </c>
      <c r="AJ598" s="22">
        <f>SUM(AA599:AA599)</f>
        <v>0</v>
      </c>
    </row>
    <row r="599" spans="1:42" x14ac:dyDescent="0.2">
      <c r="A599" s="23" t="s">
        <v>283</v>
      </c>
      <c r="B599" s="23" t="s">
        <v>713</v>
      </c>
      <c r="C599" s="23" t="s">
        <v>722</v>
      </c>
      <c r="D599" s="23" t="s">
        <v>809</v>
      </c>
      <c r="E599" s="23" t="s">
        <v>1146</v>
      </c>
      <c r="F599" s="24">
        <v>4.08</v>
      </c>
      <c r="G599" s="24">
        <v>0</v>
      </c>
      <c r="H599" s="24">
        <f>ROUND(F599*AD599,2)</f>
        <v>0</v>
      </c>
      <c r="I599" s="24">
        <f>J599-H599</f>
        <v>0</v>
      </c>
      <c r="J599" s="24">
        <f>ROUND(F599*G599,2)</f>
        <v>0</v>
      </c>
      <c r="K599" s="24">
        <v>1.8599999999999998E-2</v>
      </c>
      <c r="L599" s="24">
        <f>F599*K599</f>
        <v>7.5887999999999997E-2</v>
      </c>
      <c r="M599" s="25" t="s">
        <v>7</v>
      </c>
      <c r="N599" s="24">
        <f>IF(M599="5",I599,0)</f>
        <v>0</v>
      </c>
      <c r="Y599" s="24">
        <f>IF(AC599=0,J599,0)</f>
        <v>0</v>
      </c>
      <c r="Z599" s="24">
        <f>IF(AC599=15,J599,0)</f>
        <v>0</v>
      </c>
      <c r="AA599" s="24">
        <f>IF(AC599=21,J599,0)</f>
        <v>0</v>
      </c>
      <c r="AC599" s="26">
        <v>21</v>
      </c>
      <c r="AD599" s="26">
        <f>G599*0.563277249451353</f>
        <v>0</v>
      </c>
      <c r="AE599" s="26">
        <f>G599*(1-0.563277249451353)</f>
        <v>0</v>
      </c>
      <c r="AL599" s="26">
        <f>F599*AD599</f>
        <v>0</v>
      </c>
      <c r="AM599" s="26">
        <f>F599*AE599</f>
        <v>0</v>
      </c>
      <c r="AN599" s="27" t="s">
        <v>1185</v>
      </c>
      <c r="AO599" s="27" t="s">
        <v>1200</v>
      </c>
      <c r="AP599" s="15" t="s">
        <v>1211</v>
      </c>
    </row>
    <row r="600" spans="1:42" x14ac:dyDescent="0.2">
      <c r="D600" s="28" t="s">
        <v>1005</v>
      </c>
      <c r="F600" s="29">
        <v>4.08</v>
      </c>
    </row>
    <row r="601" spans="1:42" x14ac:dyDescent="0.2">
      <c r="A601" s="20"/>
      <c r="B601" s="21" t="s">
        <v>713</v>
      </c>
      <c r="C601" s="21" t="s">
        <v>67</v>
      </c>
      <c r="D601" s="57" t="s">
        <v>811</v>
      </c>
      <c r="E601" s="58"/>
      <c r="F601" s="58"/>
      <c r="G601" s="58"/>
      <c r="H601" s="22">
        <f>SUM(H602:H610)</f>
        <v>0</v>
      </c>
      <c r="I601" s="22">
        <f>SUM(I602:I610)</f>
        <v>0</v>
      </c>
      <c r="J601" s="22">
        <f>H601+I601</f>
        <v>0</v>
      </c>
      <c r="K601" s="15"/>
      <c r="L601" s="22">
        <f>SUM(L602:L610)</f>
        <v>0.30097379999999996</v>
      </c>
      <c r="O601" s="22">
        <f>IF(P601="PR",J601,SUM(N602:N610))</f>
        <v>0</v>
      </c>
      <c r="P601" s="15" t="s">
        <v>1173</v>
      </c>
      <c r="Q601" s="22">
        <f>IF(P601="HS",H601,0)</f>
        <v>0</v>
      </c>
      <c r="R601" s="22">
        <f>IF(P601="HS",I601-O601,0)</f>
        <v>0</v>
      </c>
      <c r="S601" s="22">
        <f>IF(P601="PS",H601,0)</f>
        <v>0</v>
      </c>
      <c r="T601" s="22">
        <f>IF(P601="PS",I601-O601,0)</f>
        <v>0</v>
      </c>
      <c r="U601" s="22">
        <f>IF(P601="MP",H601,0)</f>
        <v>0</v>
      </c>
      <c r="V601" s="22">
        <f>IF(P601="MP",I601-O601,0)</f>
        <v>0</v>
      </c>
      <c r="W601" s="22">
        <f>IF(P601="OM",H601,0)</f>
        <v>0</v>
      </c>
      <c r="X601" s="15" t="s">
        <v>713</v>
      </c>
      <c r="AH601" s="22">
        <f>SUM(Y602:Y610)</f>
        <v>0</v>
      </c>
      <c r="AI601" s="22">
        <f>SUM(Z602:Z610)</f>
        <v>0</v>
      </c>
      <c r="AJ601" s="22">
        <f>SUM(AA602:AA610)</f>
        <v>0</v>
      </c>
    </row>
    <row r="602" spans="1:42" x14ac:dyDescent="0.2">
      <c r="A602" s="23" t="s">
        <v>284</v>
      </c>
      <c r="B602" s="23" t="s">
        <v>713</v>
      </c>
      <c r="C602" s="23" t="s">
        <v>723</v>
      </c>
      <c r="D602" s="23" t="s">
        <v>1218</v>
      </c>
      <c r="E602" s="23" t="s">
        <v>1147</v>
      </c>
      <c r="F602" s="24">
        <v>0.06</v>
      </c>
      <c r="G602" s="24">
        <v>0</v>
      </c>
      <c r="H602" s="24">
        <f>ROUND(F602*AD602,2)</f>
        <v>0</v>
      </c>
      <c r="I602" s="24">
        <f>J602-H602</f>
        <v>0</v>
      </c>
      <c r="J602" s="24">
        <f>ROUND(F602*G602,2)</f>
        <v>0</v>
      </c>
      <c r="K602" s="24">
        <v>2.5249999999999999</v>
      </c>
      <c r="L602" s="24">
        <f>F602*K602</f>
        <v>0.1515</v>
      </c>
      <c r="M602" s="25" t="s">
        <v>7</v>
      </c>
      <c r="N602" s="24">
        <f>IF(M602="5",I602,0)</f>
        <v>0</v>
      </c>
      <c r="Y602" s="24">
        <f>IF(AC602=0,J602,0)</f>
        <v>0</v>
      </c>
      <c r="Z602" s="24">
        <f>IF(AC602=15,J602,0)</f>
        <v>0</v>
      </c>
      <c r="AA602" s="24">
        <f>IF(AC602=21,J602,0)</f>
        <v>0</v>
      </c>
      <c r="AC602" s="26">
        <v>21</v>
      </c>
      <c r="AD602" s="26">
        <f>G602*0.859082802547771</f>
        <v>0</v>
      </c>
      <c r="AE602" s="26">
        <f>G602*(1-0.859082802547771)</f>
        <v>0</v>
      </c>
      <c r="AL602" s="26">
        <f>F602*AD602</f>
        <v>0</v>
      </c>
      <c r="AM602" s="26">
        <f>F602*AE602</f>
        <v>0</v>
      </c>
      <c r="AN602" s="27" t="s">
        <v>1186</v>
      </c>
      <c r="AO602" s="27" t="s">
        <v>1201</v>
      </c>
      <c r="AP602" s="15" t="s">
        <v>1211</v>
      </c>
    </row>
    <row r="603" spans="1:42" x14ac:dyDescent="0.2">
      <c r="D603" s="28" t="s">
        <v>812</v>
      </c>
      <c r="F603" s="29">
        <v>0.06</v>
      </c>
    </row>
    <row r="604" spans="1:42" x14ac:dyDescent="0.2">
      <c r="A604" s="23" t="s">
        <v>285</v>
      </c>
      <c r="B604" s="23" t="s">
        <v>713</v>
      </c>
      <c r="C604" s="23" t="s">
        <v>724</v>
      </c>
      <c r="D604" s="23" t="s">
        <v>813</v>
      </c>
      <c r="E604" s="23" t="s">
        <v>1146</v>
      </c>
      <c r="F604" s="24">
        <v>0.16</v>
      </c>
      <c r="G604" s="24">
        <v>0</v>
      </c>
      <c r="H604" s="24">
        <f>ROUND(F604*AD604,2)</f>
        <v>0</v>
      </c>
      <c r="I604" s="24">
        <f>J604-H604</f>
        <v>0</v>
      </c>
      <c r="J604" s="24">
        <f>ROUND(F604*G604,2)</f>
        <v>0</v>
      </c>
      <c r="K604" s="24">
        <v>1.41E-2</v>
      </c>
      <c r="L604" s="24">
        <f>F604*K604</f>
        <v>2.2560000000000002E-3</v>
      </c>
      <c r="M604" s="25" t="s">
        <v>7</v>
      </c>
      <c r="N604" s="24">
        <f>IF(M604="5",I604,0)</f>
        <v>0</v>
      </c>
      <c r="Y604" s="24">
        <f>IF(AC604=0,J604,0)</f>
        <v>0</v>
      </c>
      <c r="Z604" s="24">
        <f>IF(AC604=15,J604,0)</f>
        <v>0</v>
      </c>
      <c r="AA604" s="24">
        <f>IF(AC604=21,J604,0)</f>
        <v>0</v>
      </c>
      <c r="AC604" s="26">
        <v>21</v>
      </c>
      <c r="AD604" s="26">
        <f>G604*0.637948717948718</f>
        <v>0</v>
      </c>
      <c r="AE604" s="26">
        <f>G604*(1-0.637948717948718)</f>
        <v>0</v>
      </c>
      <c r="AL604" s="26">
        <f>F604*AD604</f>
        <v>0</v>
      </c>
      <c r="AM604" s="26">
        <f>F604*AE604</f>
        <v>0</v>
      </c>
      <c r="AN604" s="27" t="s">
        <v>1186</v>
      </c>
      <c r="AO604" s="27" t="s">
        <v>1201</v>
      </c>
      <c r="AP604" s="15" t="s">
        <v>1211</v>
      </c>
    </row>
    <row r="605" spans="1:42" x14ac:dyDescent="0.2">
      <c r="D605" s="28" t="s">
        <v>1006</v>
      </c>
      <c r="F605" s="29">
        <v>0.16</v>
      </c>
    </row>
    <row r="606" spans="1:42" x14ac:dyDescent="0.2">
      <c r="A606" s="23" t="s">
        <v>286</v>
      </c>
      <c r="B606" s="23" t="s">
        <v>713</v>
      </c>
      <c r="C606" s="23" t="s">
        <v>725</v>
      </c>
      <c r="D606" s="23" t="s">
        <v>815</v>
      </c>
      <c r="E606" s="23" t="s">
        <v>1146</v>
      </c>
      <c r="F606" s="24">
        <v>0.16</v>
      </c>
      <c r="G606" s="24">
        <v>0</v>
      </c>
      <c r="H606" s="24">
        <f>ROUND(F606*AD606,2)</f>
        <v>0</v>
      </c>
      <c r="I606" s="24">
        <f>J606-H606</f>
        <v>0</v>
      </c>
      <c r="J606" s="24">
        <f>ROUND(F606*G606,2)</f>
        <v>0</v>
      </c>
      <c r="K606" s="24">
        <v>0</v>
      </c>
      <c r="L606" s="24">
        <f>F606*K606</f>
        <v>0</v>
      </c>
      <c r="M606" s="25" t="s">
        <v>7</v>
      </c>
      <c r="N606" s="24">
        <f>IF(M606="5",I606,0)</f>
        <v>0</v>
      </c>
      <c r="Y606" s="24">
        <f>IF(AC606=0,J606,0)</f>
        <v>0</v>
      </c>
      <c r="Z606" s="24">
        <f>IF(AC606=15,J606,0)</f>
        <v>0</v>
      </c>
      <c r="AA606" s="24">
        <f>IF(AC606=21,J606,0)</f>
        <v>0</v>
      </c>
      <c r="AC606" s="26">
        <v>21</v>
      </c>
      <c r="AD606" s="26">
        <f>G606*0</f>
        <v>0</v>
      </c>
      <c r="AE606" s="26">
        <f>G606*(1-0)</f>
        <v>0</v>
      </c>
      <c r="AL606" s="26">
        <f>F606*AD606</f>
        <v>0</v>
      </c>
      <c r="AM606" s="26">
        <f>F606*AE606</f>
        <v>0</v>
      </c>
      <c r="AN606" s="27" t="s">
        <v>1186</v>
      </c>
      <c r="AO606" s="27" t="s">
        <v>1201</v>
      </c>
      <c r="AP606" s="15" t="s">
        <v>1211</v>
      </c>
    </row>
    <row r="607" spans="1:42" x14ac:dyDescent="0.2">
      <c r="D607" s="28" t="s">
        <v>1007</v>
      </c>
      <c r="F607" s="29">
        <v>0.16</v>
      </c>
    </row>
    <row r="608" spans="1:42" x14ac:dyDescent="0.2">
      <c r="A608" s="23" t="s">
        <v>287</v>
      </c>
      <c r="B608" s="23" t="s">
        <v>713</v>
      </c>
      <c r="C608" s="23" t="s">
        <v>726</v>
      </c>
      <c r="D608" s="23" t="s">
        <v>817</v>
      </c>
      <c r="E608" s="23" t="s">
        <v>1146</v>
      </c>
      <c r="F608" s="24">
        <v>3.93</v>
      </c>
      <c r="G608" s="24">
        <v>0</v>
      </c>
      <c r="H608" s="24">
        <f>ROUND(F608*AD608,2)</f>
        <v>0</v>
      </c>
      <c r="I608" s="24">
        <f>J608-H608</f>
        <v>0</v>
      </c>
      <c r="J608" s="24">
        <f>ROUND(F608*G608,2)</f>
        <v>0</v>
      </c>
      <c r="K608" s="24">
        <v>3.415E-2</v>
      </c>
      <c r="L608" s="24">
        <f>F608*K608</f>
        <v>0.13420950000000001</v>
      </c>
      <c r="M608" s="25" t="s">
        <v>7</v>
      </c>
      <c r="N608" s="24">
        <f>IF(M608="5",I608,0)</f>
        <v>0</v>
      </c>
      <c r="Y608" s="24">
        <f>IF(AC608=0,J608,0)</f>
        <v>0</v>
      </c>
      <c r="Z608" s="24">
        <f>IF(AC608=15,J608,0)</f>
        <v>0</v>
      </c>
      <c r="AA608" s="24">
        <f>IF(AC608=21,J608,0)</f>
        <v>0</v>
      </c>
      <c r="AC608" s="26">
        <v>21</v>
      </c>
      <c r="AD608" s="26">
        <f>G608*0.841828478964401</f>
        <v>0</v>
      </c>
      <c r="AE608" s="26">
        <f>G608*(1-0.841828478964401)</f>
        <v>0</v>
      </c>
      <c r="AL608" s="26">
        <f>F608*AD608</f>
        <v>0</v>
      </c>
      <c r="AM608" s="26">
        <f>F608*AE608</f>
        <v>0</v>
      </c>
      <c r="AN608" s="27" t="s">
        <v>1186</v>
      </c>
      <c r="AO608" s="27" t="s">
        <v>1201</v>
      </c>
      <c r="AP608" s="15" t="s">
        <v>1211</v>
      </c>
    </row>
    <row r="609" spans="1:42" x14ac:dyDescent="0.2">
      <c r="D609" s="28" t="s">
        <v>910</v>
      </c>
      <c r="F609" s="29">
        <v>3.93</v>
      </c>
    </row>
    <row r="610" spans="1:42" x14ac:dyDescent="0.2">
      <c r="A610" s="23" t="s">
        <v>288</v>
      </c>
      <c r="B610" s="23" t="s">
        <v>713</v>
      </c>
      <c r="C610" s="23" t="s">
        <v>727</v>
      </c>
      <c r="D610" s="23" t="s">
        <v>1232</v>
      </c>
      <c r="E610" s="23" t="s">
        <v>1146</v>
      </c>
      <c r="F610" s="24">
        <v>3.93</v>
      </c>
      <c r="G610" s="24">
        <v>0</v>
      </c>
      <c r="H610" s="24">
        <f>ROUND(F610*AD610,2)</f>
        <v>0</v>
      </c>
      <c r="I610" s="24">
        <f>J610-H610</f>
        <v>0</v>
      </c>
      <c r="J610" s="24">
        <f>ROUND(F610*G610,2)</f>
        <v>0</v>
      </c>
      <c r="K610" s="24">
        <v>3.31E-3</v>
      </c>
      <c r="L610" s="24">
        <f>F610*K610</f>
        <v>1.30083E-2</v>
      </c>
      <c r="M610" s="25" t="s">
        <v>7</v>
      </c>
      <c r="N610" s="24">
        <f>IF(M610="5",I610,0)</f>
        <v>0</v>
      </c>
      <c r="Y610" s="24">
        <f>IF(AC610=0,J610,0)</f>
        <v>0</v>
      </c>
      <c r="Z610" s="24">
        <f>IF(AC610=15,J610,0)</f>
        <v>0</v>
      </c>
      <c r="AA610" s="24">
        <f>IF(AC610=21,J610,0)</f>
        <v>0</v>
      </c>
      <c r="AC610" s="26">
        <v>21</v>
      </c>
      <c r="AD610" s="26">
        <f>G610*0.752032520325203</f>
        <v>0</v>
      </c>
      <c r="AE610" s="26">
        <f>G610*(1-0.752032520325203)</f>
        <v>0</v>
      </c>
      <c r="AL610" s="26">
        <f>F610*AD610</f>
        <v>0</v>
      </c>
      <c r="AM610" s="26">
        <f>F610*AE610</f>
        <v>0</v>
      </c>
      <c r="AN610" s="27" t="s">
        <v>1186</v>
      </c>
      <c r="AO610" s="27" t="s">
        <v>1201</v>
      </c>
      <c r="AP610" s="15" t="s">
        <v>1211</v>
      </c>
    </row>
    <row r="611" spans="1:42" x14ac:dyDescent="0.2">
      <c r="D611" s="28" t="s">
        <v>910</v>
      </c>
      <c r="F611" s="29">
        <v>3.93</v>
      </c>
    </row>
    <row r="612" spans="1:42" x14ac:dyDescent="0.2">
      <c r="A612" s="20"/>
      <c r="B612" s="21" t="s">
        <v>713</v>
      </c>
      <c r="C612" s="21" t="s">
        <v>685</v>
      </c>
      <c r="D612" s="57" t="s">
        <v>821</v>
      </c>
      <c r="E612" s="58"/>
      <c r="F612" s="58"/>
      <c r="G612" s="58"/>
      <c r="H612" s="22">
        <f>SUM(H613:H623)</f>
        <v>0</v>
      </c>
      <c r="I612" s="22">
        <f>SUM(I613:I623)</f>
        <v>0</v>
      </c>
      <c r="J612" s="22">
        <f>H612+I612</f>
        <v>0</v>
      </c>
      <c r="K612" s="15"/>
      <c r="L612" s="22">
        <f>SUM(L613:L623)</f>
        <v>8.1307000000000011E-3</v>
      </c>
      <c r="O612" s="22">
        <f>IF(P612="PR",J612,SUM(N613:N623))</f>
        <v>0</v>
      </c>
      <c r="P612" s="15" t="s">
        <v>1174</v>
      </c>
      <c r="Q612" s="22">
        <f>IF(P612="HS",H612,0)</f>
        <v>0</v>
      </c>
      <c r="R612" s="22">
        <f>IF(P612="HS",I612-O612,0)</f>
        <v>0</v>
      </c>
      <c r="S612" s="22">
        <f>IF(P612="PS",H612,0)</f>
        <v>0</v>
      </c>
      <c r="T612" s="22">
        <f>IF(P612="PS",I612-O612,0)</f>
        <v>0</v>
      </c>
      <c r="U612" s="22">
        <f>IF(P612="MP",H612,0)</f>
        <v>0</v>
      </c>
      <c r="V612" s="22">
        <f>IF(P612="MP",I612-O612,0)</f>
        <v>0</v>
      </c>
      <c r="W612" s="22">
        <f>IF(P612="OM",H612,0)</f>
        <v>0</v>
      </c>
      <c r="X612" s="15" t="s">
        <v>713</v>
      </c>
      <c r="AH612" s="22">
        <f>SUM(Y613:Y623)</f>
        <v>0</v>
      </c>
      <c r="AI612" s="22">
        <f>SUM(Z613:Z623)</f>
        <v>0</v>
      </c>
      <c r="AJ612" s="22">
        <f>SUM(AA613:AA623)</f>
        <v>0</v>
      </c>
    </row>
    <row r="613" spans="1:42" x14ac:dyDescent="0.2">
      <c r="A613" s="23" t="s">
        <v>289</v>
      </c>
      <c r="B613" s="23" t="s">
        <v>713</v>
      </c>
      <c r="C613" s="23" t="s">
        <v>728</v>
      </c>
      <c r="D613" s="23" t="s">
        <v>1233</v>
      </c>
      <c r="E613" s="23" t="s">
        <v>1146</v>
      </c>
      <c r="F613" s="24">
        <v>4.57</v>
      </c>
      <c r="G613" s="24">
        <v>0</v>
      </c>
      <c r="H613" s="24">
        <f>ROUND(F613*AD613,2)</f>
        <v>0</v>
      </c>
      <c r="I613" s="24">
        <f>J613-H613</f>
        <v>0</v>
      </c>
      <c r="J613" s="24">
        <f>ROUND(F613*G613,2)</f>
        <v>0</v>
      </c>
      <c r="K613" s="24">
        <v>5.6999999999999998E-4</v>
      </c>
      <c r="L613" s="24">
        <f>F613*K613</f>
        <v>2.6049000000000003E-3</v>
      </c>
      <c r="M613" s="25" t="s">
        <v>7</v>
      </c>
      <c r="N613" s="24">
        <f>IF(M613="5",I613,0)</f>
        <v>0</v>
      </c>
      <c r="Y613" s="24">
        <f>IF(AC613=0,J613,0)</f>
        <v>0</v>
      </c>
      <c r="Z613" s="24">
        <f>IF(AC613=15,J613,0)</f>
        <v>0</v>
      </c>
      <c r="AA613" s="24">
        <f>IF(AC613=21,J613,0)</f>
        <v>0</v>
      </c>
      <c r="AC613" s="26">
        <v>21</v>
      </c>
      <c r="AD613" s="26">
        <f>G613*0.805751492132393</f>
        <v>0</v>
      </c>
      <c r="AE613" s="26">
        <f>G613*(1-0.805751492132393)</f>
        <v>0</v>
      </c>
      <c r="AL613" s="26">
        <f>F613*AD613</f>
        <v>0</v>
      </c>
      <c r="AM613" s="26">
        <f>F613*AE613</f>
        <v>0</v>
      </c>
      <c r="AN613" s="27" t="s">
        <v>1187</v>
      </c>
      <c r="AO613" s="27" t="s">
        <v>1202</v>
      </c>
      <c r="AP613" s="15" t="s">
        <v>1211</v>
      </c>
    </row>
    <row r="614" spans="1:42" x14ac:dyDescent="0.2">
      <c r="D614" s="28" t="s">
        <v>911</v>
      </c>
      <c r="F614" s="29">
        <v>4.57</v>
      </c>
    </row>
    <row r="615" spans="1:42" x14ac:dyDescent="0.2">
      <c r="A615" s="23" t="s">
        <v>290</v>
      </c>
      <c r="B615" s="23" t="s">
        <v>713</v>
      </c>
      <c r="C615" s="23" t="s">
        <v>729</v>
      </c>
      <c r="D615" s="23" t="s">
        <v>1234</v>
      </c>
      <c r="E615" s="23" t="s">
        <v>1146</v>
      </c>
      <c r="F615" s="24">
        <v>4.57</v>
      </c>
      <c r="G615" s="24">
        <v>0</v>
      </c>
      <c r="H615" s="24">
        <f>ROUND(F615*AD615,2)</f>
        <v>0</v>
      </c>
      <c r="I615" s="24">
        <f>J615-H615</f>
        <v>0</v>
      </c>
      <c r="J615" s="24">
        <f>ROUND(F615*G615,2)</f>
        <v>0</v>
      </c>
      <c r="K615" s="24">
        <v>7.3999999999999999E-4</v>
      </c>
      <c r="L615" s="24">
        <f>F615*K615</f>
        <v>3.3818000000000003E-3</v>
      </c>
      <c r="M615" s="25" t="s">
        <v>7</v>
      </c>
      <c r="N615" s="24">
        <f>IF(M615="5",I615,0)</f>
        <v>0</v>
      </c>
      <c r="Y615" s="24">
        <f>IF(AC615=0,J615,0)</f>
        <v>0</v>
      </c>
      <c r="Z615" s="24">
        <f>IF(AC615=15,J615,0)</f>
        <v>0</v>
      </c>
      <c r="AA615" s="24">
        <f>IF(AC615=21,J615,0)</f>
        <v>0</v>
      </c>
      <c r="AC615" s="26">
        <v>21</v>
      </c>
      <c r="AD615" s="26">
        <f>G615*0.750758341759353</f>
        <v>0</v>
      </c>
      <c r="AE615" s="26">
        <f>G615*(1-0.750758341759353)</f>
        <v>0</v>
      </c>
      <c r="AL615" s="26">
        <f>F615*AD615</f>
        <v>0</v>
      </c>
      <c r="AM615" s="26">
        <f>F615*AE615</f>
        <v>0</v>
      </c>
      <c r="AN615" s="27" t="s">
        <v>1187</v>
      </c>
      <c r="AO615" s="27" t="s">
        <v>1202</v>
      </c>
      <c r="AP615" s="15" t="s">
        <v>1211</v>
      </c>
    </row>
    <row r="616" spans="1:42" x14ac:dyDescent="0.2">
      <c r="D616" s="28" t="s">
        <v>1008</v>
      </c>
      <c r="F616" s="29">
        <v>4.57</v>
      </c>
    </row>
    <row r="617" spans="1:42" x14ac:dyDescent="0.2">
      <c r="A617" s="23" t="s">
        <v>291</v>
      </c>
      <c r="B617" s="23" t="s">
        <v>713</v>
      </c>
      <c r="C617" s="23" t="s">
        <v>730</v>
      </c>
      <c r="D617" s="23" t="s">
        <v>1235</v>
      </c>
      <c r="E617" s="23" t="s">
        <v>1146</v>
      </c>
      <c r="F617" s="24">
        <v>0.64</v>
      </c>
      <c r="G617" s="24">
        <v>0</v>
      </c>
      <c r="H617" s="24">
        <f>ROUND(F617*AD617,2)</f>
        <v>0</v>
      </c>
      <c r="I617" s="24">
        <f>J617-H617</f>
        <v>0</v>
      </c>
      <c r="J617" s="24">
        <f>ROUND(F617*G617,2)</f>
        <v>0</v>
      </c>
      <c r="K617" s="24">
        <v>4.0000000000000002E-4</v>
      </c>
      <c r="L617" s="24">
        <f>F617*K617</f>
        <v>2.5600000000000004E-4</v>
      </c>
      <c r="M617" s="25" t="s">
        <v>7</v>
      </c>
      <c r="N617" s="24">
        <f>IF(M617="5",I617,0)</f>
        <v>0</v>
      </c>
      <c r="Y617" s="24">
        <f>IF(AC617=0,J617,0)</f>
        <v>0</v>
      </c>
      <c r="Z617" s="24">
        <f>IF(AC617=15,J617,0)</f>
        <v>0</v>
      </c>
      <c r="AA617" s="24">
        <f>IF(AC617=21,J617,0)</f>
        <v>0</v>
      </c>
      <c r="AC617" s="26">
        <v>21</v>
      </c>
      <c r="AD617" s="26">
        <f>G617*0.966850828729282</f>
        <v>0</v>
      </c>
      <c r="AE617" s="26">
        <f>G617*(1-0.966850828729282)</f>
        <v>0</v>
      </c>
      <c r="AL617" s="26">
        <f>F617*AD617</f>
        <v>0</v>
      </c>
      <c r="AM617" s="26">
        <f>F617*AE617</f>
        <v>0</v>
      </c>
      <c r="AN617" s="27" t="s">
        <v>1187</v>
      </c>
      <c r="AO617" s="27" t="s">
        <v>1202</v>
      </c>
      <c r="AP617" s="15" t="s">
        <v>1211</v>
      </c>
    </row>
    <row r="618" spans="1:42" x14ac:dyDescent="0.2">
      <c r="D618" s="28" t="s">
        <v>824</v>
      </c>
      <c r="F618" s="29">
        <v>0.64</v>
      </c>
    </row>
    <row r="619" spans="1:42" x14ac:dyDescent="0.2">
      <c r="A619" s="23" t="s">
        <v>292</v>
      </c>
      <c r="B619" s="23" t="s">
        <v>713</v>
      </c>
      <c r="C619" s="23" t="s">
        <v>731</v>
      </c>
      <c r="D619" s="23" t="s">
        <v>1236</v>
      </c>
      <c r="E619" s="23" t="s">
        <v>1146</v>
      </c>
      <c r="F619" s="24">
        <v>3.44</v>
      </c>
      <c r="G619" s="24">
        <v>0</v>
      </c>
      <c r="H619" s="24">
        <f>ROUND(F619*AD619,2)</f>
        <v>0</v>
      </c>
      <c r="I619" s="24">
        <f>J619-H619</f>
        <v>0</v>
      </c>
      <c r="J619" s="24">
        <f>ROUND(F619*G619,2)</f>
        <v>0</v>
      </c>
      <c r="K619" s="24">
        <v>4.0000000000000002E-4</v>
      </c>
      <c r="L619" s="24">
        <f>F619*K619</f>
        <v>1.3760000000000001E-3</v>
      </c>
      <c r="M619" s="25" t="s">
        <v>7</v>
      </c>
      <c r="N619" s="24">
        <f>IF(M619="5",I619,0)</f>
        <v>0</v>
      </c>
      <c r="Y619" s="24">
        <f>IF(AC619=0,J619,0)</f>
        <v>0</v>
      </c>
      <c r="Z619" s="24">
        <f>IF(AC619=15,J619,0)</f>
        <v>0</v>
      </c>
      <c r="AA619" s="24">
        <f>IF(AC619=21,J619,0)</f>
        <v>0</v>
      </c>
      <c r="AC619" s="26">
        <v>21</v>
      </c>
      <c r="AD619" s="26">
        <f>G619*0.938757264193116</f>
        <v>0</v>
      </c>
      <c r="AE619" s="26">
        <f>G619*(1-0.938757264193116)</f>
        <v>0</v>
      </c>
      <c r="AL619" s="26">
        <f>F619*AD619</f>
        <v>0</v>
      </c>
      <c r="AM619" s="26">
        <f>F619*AE619</f>
        <v>0</v>
      </c>
      <c r="AN619" s="27" t="s">
        <v>1187</v>
      </c>
      <c r="AO619" s="27" t="s">
        <v>1202</v>
      </c>
      <c r="AP619" s="15" t="s">
        <v>1211</v>
      </c>
    </row>
    <row r="620" spans="1:42" x14ac:dyDescent="0.2">
      <c r="D620" s="28" t="s">
        <v>825</v>
      </c>
      <c r="F620" s="29">
        <v>3.44</v>
      </c>
    </row>
    <row r="621" spans="1:42" x14ac:dyDescent="0.2">
      <c r="A621" s="23" t="s">
        <v>293</v>
      </c>
      <c r="B621" s="23" t="s">
        <v>713</v>
      </c>
      <c r="C621" s="23" t="s">
        <v>732</v>
      </c>
      <c r="D621" s="23" t="s">
        <v>1237</v>
      </c>
      <c r="E621" s="23" t="s">
        <v>1148</v>
      </c>
      <c r="F621" s="24">
        <v>1.6</v>
      </c>
      <c r="G621" s="24">
        <v>0</v>
      </c>
      <c r="H621" s="24">
        <f>ROUND(F621*AD621,2)</f>
        <v>0</v>
      </c>
      <c r="I621" s="24">
        <f>J621-H621</f>
        <v>0</v>
      </c>
      <c r="J621" s="24">
        <f>ROUND(F621*G621,2)</f>
        <v>0</v>
      </c>
      <c r="K621" s="24">
        <v>3.2000000000000003E-4</v>
      </c>
      <c r="L621" s="24">
        <f>F621*K621</f>
        <v>5.1200000000000009E-4</v>
      </c>
      <c r="M621" s="25" t="s">
        <v>7</v>
      </c>
      <c r="N621" s="24">
        <f>IF(M621="5",I621,0)</f>
        <v>0</v>
      </c>
      <c r="Y621" s="24">
        <f>IF(AC621=0,J621,0)</f>
        <v>0</v>
      </c>
      <c r="Z621" s="24">
        <f>IF(AC621=15,J621,0)</f>
        <v>0</v>
      </c>
      <c r="AA621" s="24">
        <f>IF(AC621=21,J621,0)</f>
        <v>0</v>
      </c>
      <c r="AC621" s="26">
        <v>21</v>
      </c>
      <c r="AD621" s="26">
        <f>G621*0.584192439862543</f>
        <v>0</v>
      </c>
      <c r="AE621" s="26">
        <f>G621*(1-0.584192439862543)</f>
        <v>0</v>
      </c>
      <c r="AL621" s="26">
        <f>F621*AD621</f>
        <v>0</v>
      </c>
      <c r="AM621" s="26">
        <f>F621*AE621</f>
        <v>0</v>
      </c>
      <c r="AN621" s="27" t="s">
        <v>1187</v>
      </c>
      <c r="AO621" s="27" t="s">
        <v>1202</v>
      </c>
      <c r="AP621" s="15" t="s">
        <v>1211</v>
      </c>
    </row>
    <row r="622" spans="1:42" x14ac:dyDescent="0.2">
      <c r="D622" s="28" t="s">
        <v>915</v>
      </c>
      <c r="F622" s="29">
        <v>1.6</v>
      </c>
    </row>
    <row r="623" spans="1:42" x14ac:dyDescent="0.2">
      <c r="A623" s="23" t="s">
        <v>294</v>
      </c>
      <c r="B623" s="23" t="s">
        <v>713</v>
      </c>
      <c r="C623" s="23" t="s">
        <v>733</v>
      </c>
      <c r="D623" s="23" t="s">
        <v>827</v>
      </c>
      <c r="E623" s="23" t="s">
        <v>1149</v>
      </c>
      <c r="F623" s="24">
        <v>0.02</v>
      </c>
      <c r="G623" s="24">
        <v>0</v>
      </c>
      <c r="H623" s="24">
        <f>ROUND(F623*AD623,2)</f>
        <v>0</v>
      </c>
      <c r="I623" s="24">
        <f>J623-H623</f>
        <v>0</v>
      </c>
      <c r="J623" s="24">
        <f>ROUND(F623*G623,2)</f>
        <v>0</v>
      </c>
      <c r="K623" s="24">
        <v>0</v>
      </c>
      <c r="L623" s="24">
        <f>F623*K623</f>
        <v>0</v>
      </c>
      <c r="M623" s="25" t="s">
        <v>11</v>
      </c>
      <c r="N623" s="24">
        <f>IF(M623="5",I623,0)</f>
        <v>0</v>
      </c>
      <c r="Y623" s="24">
        <f>IF(AC623=0,J623,0)</f>
        <v>0</v>
      </c>
      <c r="Z623" s="24">
        <f>IF(AC623=15,J623,0)</f>
        <v>0</v>
      </c>
      <c r="AA623" s="24">
        <f>IF(AC623=21,J623,0)</f>
        <v>0</v>
      </c>
      <c r="AC623" s="26">
        <v>21</v>
      </c>
      <c r="AD623" s="26">
        <f>G623*0</f>
        <v>0</v>
      </c>
      <c r="AE623" s="26">
        <f>G623*(1-0)</f>
        <v>0</v>
      </c>
      <c r="AL623" s="26">
        <f>F623*AD623</f>
        <v>0</v>
      </c>
      <c r="AM623" s="26">
        <f>F623*AE623</f>
        <v>0</v>
      </c>
      <c r="AN623" s="27" t="s">
        <v>1187</v>
      </c>
      <c r="AO623" s="27" t="s">
        <v>1202</v>
      </c>
      <c r="AP623" s="15" t="s">
        <v>1211</v>
      </c>
    </row>
    <row r="624" spans="1:42" x14ac:dyDescent="0.2">
      <c r="D624" s="28" t="s">
        <v>1009</v>
      </c>
      <c r="F624" s="29">
        <v>0.02</v>
      </c>
    </row>
    <row r="625" spans="1:42" x14ac:dyDescent="0.2">
      <c r="A625" s="20"/>
      <c r="B625" s="21" t="s">
        <v>713</v>
      </c>
      <c r="C625" s="21" t="s">
        <v>695</v>
      </c>
      <c r="D625" s="57" t="s">
        <v>829</v>
      </c>
      <c r="E625" s="58"/>
      <c r="F625" s="58"/>
      <c r="G625" s="58"/>
      <c r="H625" s="22">
        <f>SUM(H626:H626)</f>
        <v>0</v>
      </c>
      <c r="I625" s="22">
        <f>SUM(I626:I626)</f>
        <v>0</v>
      </c>
      <c r="J625" s="22">
        <f>H625+I625</f>
        <v>0</v>
      </c>
      <c r="K625" s="15"/>
      <c r="L625" s="22">
        <f>SUM(L626:L626)</f>
        <v>1.4599999999999999E-3</v>
      </c>
      <c r="O625" s="22">
        <f>IF(P625="PR",J625,SUM(N626:N626))</f>
        <v>0</v>
      </c>
      <c r="P625" s="15" t="s">
        <v>1174</v>
      </c>
      <c r="Q625" s="22">
        <f>IF(P625="HS",H625,0)</f>
        <v>0</v>
      </c>
      <c r="R625" s="22">
        <f>IF(P625="HS",I625-O625,0)</f>
        <v>0</v>
      </c>
      <c r="S625" s="22">
        <f>IF(P625="PS",H625,0)</f>
        <v>0</v>
      </c>
      <c r="T625" s="22">
        <f>IF(P625="PS",I625-O625,0)</f>
        <v>0</v>
      </c>
      <c r="U625" s="22">
        <f>IF(P625="MP",H625,0)</f>
        <v>0</v>
      </c>
      <c r="V625" s="22">
        <f>IF(P625="MP",I625-O625,0)</f>
        <v>0</v>
      </c>
      <c r="W625" s="22">
        <f>IF(P625="OM",H625,0)</f>
        <v>0</v>
      </c>
      <c r="X625" s="15" t="s">
        <v>713</v>
      </c>
      <c r="AH625" s="22">
        <f>SUM(Y626:Y626)</f>
        <v>0</v>
      </c>
      <c r="AI625" s="22">
        <f>SUM(Z626:Z626)</f>
        <v>0</v>
      </c>
      <c r="AJ625" s="22">
        <f>SUM(AA626:AA626)</f>
        <v>0</v>
      </c>
    </row>
    <row r="626" spans="1:42" x14ac:dyDescent="0.2">
      <c r="A626" s="23" t="s">
        <v>295</v>
      </c>
      <c r="B626" s="23" t="s">
        <v>713</v>
      </c>
      <c r="C626" s="23" t="s">
        <v>734</v>
      </c>
      <c r="D626" s="23" t="s">
        <v>830</v>
      </c>
      <c r="E626" s="23" t="s">
        <v>1150</v>
      </c>
      <c r="F626" s="24">
        <v>1</v>
      </c>
      <c r="G626" s="24">
        <v>0</v>
      </c>
      <c r="H626" s="24">
        <f>ROUND(F626*AD626,2)</f>
        <v>0</v>
      </c>
      <c r="I626" s="24">
        <f>J626-H626</f>
        <v>0</v>
      </c>
      <c r="J626" s="24">
        <f>ROUND(F626*G626,2)</f>
        <v>0</v>
      </c>
      <c r="K626" s="24">
        <v>1.4599999999999999E-3</v>
      </c>
      <c r="L626" s="24">
        <f>F626*K626</f>
        <v>1.4599999999999999E-3</v>
      </c>
      <c r="M626" s="25" t="s">
        <v>7</v>
      </c>
      <c r="N626" s="24">
        <f>IF(M626="5",I626,0)</f>
        <v>0</v>
      </c>
      <c r="Y626" s="24">
        <f>IF(AC626=0,J626,0)</f>
        <v>0</v>
      </c>
      <c r="Z626" s="24">
        <f>IF(AC626=15,J626,0)</f>
        <v>0</v>
      </c>
      <c r="AA626" s="24">
        <f>IF(AC626=21,J626,0)</f>
        <v>0</v>
      </c>
      <c r="AC626" s="26">
        <v>21</v>
      </c>
      <c r="AD626" s="26">
        <f>G626*0</f>
        <v>0</v>
      </c>
      <c r="AE626" s="26">
        <f>G626*(1-0)</f>
        <v>0</v>
      </c>
      <c r="AL626" s="26">
        <f>F626*AD626</f>
        <v>0</v>
      </c>
      <c r="AM626" s="26">
        <f>F626*AE626</f>
        <v>0</v>
      </c>
      <c r="AN626" s="27" t="s">
        <v>1188</v>
      </c>
      <c r="AO626" s="27" t="s">
        <v>1203</v>
      </c>
      <c r="AP626" s="15" t="s">
        <v>1211</v>
      </c>
    </row>
    <row r="627" spans="1:42" x14ac:dyDescent="0.2">
      <c r="D627" s="28" t="s">
        <v>831</v>
      </c>
      <c r="F627" s="29">
        <v>1</v>
      </c>
    </row>
    <row r="628" spans="1:42" x14ac:dyDescent="0.2">
      <c r="A628" s="20"/>
      <c r="B628" s="21" t="s">
        <v>713</v>
      </c>
      <c r="C628" s="21" t="s">
        <v>699</v>
      </c>
      <c r="D628" s="57" t="s">
        <v>832</v>
      </c>
      <c r="E628" s="58"/>
      <c r="F628" s="58"/>
      <c r="G628" s="58"/>
      <c r="H628" s="22">
        <f>SUM(H629:H656)</f>
        <v>0</v>
      </c>
      <c r="I628" s="22">
        <f>SUM(I629:I656)</f>
        <v>0</v>
      </c>
      <c r="J628" s="22">
        <f>H628+I628</f>
        <v>0</v>
      </c>
      <c r="K628" s="15"/>
      <c r="L628" s="22">
        <f>SUM(L629:L656)</f>
        <v>5.6279999999999997E-2</v>
      </c>
      <c r="O628" s="22">
        <f>IF(P628="PR",J628,SUM(N629:N656))</f>
        <v>0</v>
      </c>
      <c r="P628" s="15" t="s">
        <v>1174</v>
      </c>
      <c r="Q628" s="22">
        <f>IF(P628="HS",H628,0)</f>
        <v>0</v>
      </c>
      <c r="R628" s="22">
        <f>IF(P628="HS",I628-O628,0)</f>
        <v>0</v>
      </c>
      <c r="S628" s="22">
        <f>IF(P628="PS",H628,0)</f>
        <v>0</v>
      </c>
      <c r="T628" s="22">
        <f>IF(P628="PS",I628-O628,0)</f>
        <v>0</v>
      </c>
      <c r="U628" s="22">
        <f>IF(P628="MP",H628,0)</f>
        <v>0</v>
      </c>
      <c r="V628" s="22">
        <f>IF(P628="MP",I628-O628,0)</f>
        <v>0</v>
      </c>
      <c r="W628" s="22">
        <f>IF(P628="OM",H628,0)</f>
        <v>0</v>
      </c>
      <c r="X628" s="15" t="s">
        <v>713</v>
      </c>
      <c r="AH628" s="22">
        <f>SUM(Y629:Y656)</f>
        <v>0</v>
      </c>
      <c r="AI628" s="22">
        <f>SUM(Z629:Z656)</f>
        <v>0</v>
      </c>
      <c r="AJ628" s="22">
        <f>SUM(AA629:AA656)</f>
        <v>0</v>
      </c>
    </row>
    <row r="629" spans="1:42" x14ac:dyDescent="0.2">
      <c r="A629" s="23" t="s">
        <v>296</v>
      </c>
      <c r="B629" s="23" t="s">
        <v>713</v>
      </c>
      <c r="C629" s="23" t="s">
        <v>735</v>
      </c>
      <c r="D629" s="23" t="s">
        <v>1225</v>
      </c>
      <c r="E629" s="23" t="s">
        <v>1151</v>
      </c>
      <c r="F629" s="24">
        <v>1</v>
      </c>
      <c r="G629" s="24">
        <v>0</v>
      </c>
      <c r="H629" s="24">
        <f>ROUND(F629*AD629,2)</f>
        <v>0</v>
      </c>
      <c r="I629" s="24">
        <f>J629-H629</f>
        <v>0</v>
      </c>
      <c r="J629" s="24">
        <f>ROUND(F629*G629,2)</f>
        <v>0</v>
      </c>
      <c r="K629" s="24">
        <v>1.41E-3</v>
      </c>
      <c r="L629" s="24">
        <f>F629*K629</f>
        <v>1.41E-3</v>
      </c>
      <c r="M629" s="25" t="s">
        <v>7</v>
      </c>
      <c r="N629" s="24">
        <f>IF(M629="5",I629,0)</f>
        <v>0</v>
      </c>
      <c r="Y629" s="24">
        <f>IF(AC629=0,J629,0)</f>
        <v>0</v>
      </c>
      <c r="Z629" s="24">
        <f>IF(AC629=15,J629,0)</f>
        <v>0</v>
      </c>
      <c r="AA629" s="24">
        <f>IF(AC629=21,J629,0)</f>
        <v>0</v>
      </c>
      <c r="AC629" s="26">
        <v>21</v>
      </c>
      <c r="AD629" s="26">
        <f>G629*0.538136882129278</f>
        <v>0</v>
      </c>
      <c r="AE629" s="26">
        <f>G629*(1-0.538136882129278)</f>
        <v>0</v>
      </c>
      <c r="AL629" s="26">
        <f>F629*AD629</f>
        <v>0</v>
      </c>
      <c r="AM629" s="26">
        <f>F629*AE629</f>
        <v>0</v>
      </c>
      <c r="AN629" s="27" t="s">
        <v>1189</v>
      </c>
      <c r="AO629" s="27" t="s">
        <v>1203</v>
      </c>
      <c r="AP629" s="15" t="s">
        <v>1211</v>
      </c>
    </row>
    <row r="630" spans="1:42" x14ac:dyDescent="0.2">
      <c r="D630" s="28" t="s">
        <v>831</v>
      </c>
      <c r="F630" s="29">
        <v>1</v>
      </c>
    </row>
    <row r="631" spans="1:42" x14ac:dyDescent="0.2">
      <c r="A631" s="31" t="s">
        <v>297</v>
      </c>
      <c r="B631" s="31" t="s">
        <v>713</v>
      </c>
      <c r="C631" s="31" t="s">
        <v>736</v>
      </c>
      <c r="D631" s="31" t="s">
        <v>1238</v>
      </c>
      <c r="E631" s="31" t="s">
        <v>1151</v>
      </c>
      <c r="F631" s="32">
        <v>1</v>
      </c>
      <c r="G631" s="32">
        <v>0</v>
      </c>
      <c r="H631" s="32">
        <f>ROUND(F631*AD631,2)</f>
        <v>0</v>
      </c>
      <c r="I631" s="32">
        <f>J631-H631</f>
        <v>0</v>
      </c>
      <c r="J631" s="32">
        <f>ROUND(F631*G631,2)</f>
        <v>0</v>
      </c>
      <c r="K631" s="32">
        <v>1.0999999999999999E-2</v>
      </c>
      <c r="L631" s="32">
        <f>F631*K631</f>
        <v>1.0999999999999999E-2</v>
      </c>
      <c r="M631" s="33" t="s">
        <v>1170</v>
      </c>
      <c r="N631" s="32">
        <f>IF(M631="5",I631,0)</f>
        <v>0</v>
      </c>
      <c r="Y631" s="32">
        <f>IF(AC631=0,J631,0)</f>
        <v>0</v>
      </c>
      <c r="Z631" s="32">
        <f>IF(AC631=15,J631,0)</f>
        <v>0</v>
      </c>
      <c r="AA631" s="32">
        <f>IF(AC631=21,J631,0)</f>
        <v>0</v>
      </c>
      <c r="AC631" s="26">
        <v>21</v>
      </c>
      <c r="AD631" s="26">
        <f>G631*1</f>
        <v>0</v>
      </c>
      <c r="AE631" s="26">
        <f>G631*(1-1)</f>
        <v>0</v>
      </c>
      <c r="AL631" s="26">
        <f>F631*AD631</f>
        <v>0</v>
      </c>
      <c r="AM631" s="26">
        <f>F631*AE631</f>
        <v>0</v>
      </c>
      <c r="AN631" s="27" t="s">
        <v>1189</v>
      </c>
      <c r="AO631" s="27" t="s">
        <v>1203</v>
      </c>
      <c r="AP631" s="15" t="s">
        <v>1211</v>
      </c>
    </row>
    <row r="632" spans="1:42" x14ac:dyDescent="0.2">
      <c r="A632" s="23" t="s">
        <v>298</v>
      </c>
      <c r="B632" s="23" t="s">
        <v>713</v>
      </c>
      <c r="C632" s="23" t="s">
        <v>737</v>
      </c>
      <c r="D632" s="23" t="s">
        <v>833</v>
      </c>
      <c r="E632" s="23" t="s">
        <v>1151</v>
      </c>
      <c r="F632" s="24">
        <v>1</v>
      </c>
      <c r="G632" s="24">
        <v>0</v>
      </c>
      <c r="H632" s="24">
        <f>ROUND(F632*AD632,2)</f>
        <v>0</v>
      </c>
      <c r="I632" s="24">
        <f>J632-H632</f>
        <v>0</v>
      </c>
      <c r="J632" s="24">
        <f>ROUND(F632*G632,2)</f>
        <v>0</v>
      </c>
      <c r="K632" s="24">
        <v>1.1999999999999999E-3</v>
      </c>
      <c r="L632" s="24">
        <f>F632*K632</f>
        <v>1.1999999999999999E-3</v>
      </c>
      <c r="M632" s="25" t="s">
        <v>7</v>
      </c>
      <c r="N632" s="24">
        <f>IF(M632="5",I632,0)</f>
        <v>0</v>
      </c>
      <c r="Y632" s="24">
        <f>IF(AC632=0,J632,0)</f>
        <v>0</v>
      </c>
      <c r="Z632" s="24">
        <f>IF(AC632=15,J632,0)</f>
        <v>0</v>
      </c>
      <c r="AA632" s="24">
        <f>IF(AC632=21,J632,0)</f>
        <v>0</v>
      </c>
      <c r="AC632" s="26">
        <v>21</v>
      </c>
      <c r="AD632" s="26">
        <f>G632*0.50771855010661</f>
        <v>0</v>
      </c>
      <c r="AE632" s="26">
        <f>G632*(1-0.50771855010661)</f>
        <v>0</v>
      </c>
      <c r="AL632" s="26">
        <f>F632*AD632</f>
        <v>0</v>
      </c>
      <c r="AM632" s="26">
        <f>F632*AE632</f>
        <v>0</v>
      </c>
      <c r="AN632" s="27" t="s">
        <v>1189</v>
      </c>
      <c r="AO632" s="27" t="s">
        <v>1203</v>
      </c>
      <c r="AP632" s="15" t="s">
        <v>1211</v>
      </c>
    </row>
    <row r="633" spans="1:42" x14ac:dyDescent="0.2">
      <c r="D633" s="28" t="s">
        <v>831</v>
      </c>
      <c r="F633" s="29">
        <v>1</v>
      </c>
    </row>
    <row r="634" spans="1:42" x14ac:dyDescent="0.2">
      <c r="A634" s="31" t="s">
        <v>299</v>
      </c>
      <c r="B634" s="31" t="s">
        <v>713</v>
      </c>
      <c r="C634" s="31" t="s">
        <v>738</v>
      </c>
      <c r="D634" s="31" t="s">
        <v>1240</v>
      </c>
      <c r="E634" s="31" t="s">
        <v>1151</v>
      </c>
      <c r="F634" s="32">
        <v>1</v>
      </c>
      <c r="G634" s="32">
        <v>0</v>
      </c>
      <c r="H634" s="32">
        <f>ROUND(F634*AD634,2)</f>
        <v>0</v>
      </c>
      <c r="I634" s="32">
        <f>J634-H634</f>
        <v>0</v>
      </c>
      <c r="J634" s="32">
        <f>ROUND(F634*G634,2)</f>
        <v>0</v>
      </c>
      <c r="K634" s="32">
        <v>1.0499999999999999E-3</v>
      </c>
      <c r="L634" s="32">
        <f>F634*K634</f>
        <v>1.0499999999999999E-3</v>
      </c>
      <c r="M634" s="33" t="s">
        <v>1170</v>
      </c>
      <c r="N634" s="32">
        <f>IF(M634="5",I634,0)</f>
        <v>0</v>
      </c>
      <c r="Y634" s="32">
        <f>IF(AC634=0,J634,0)</f>
        <v>0</v>
      </c>
      <c r="Z634" s="32">
        <f>IF(AC634=15,J634,0)</f>
        <v>0</v>
      </c>
      <c r="AA634" s="32">
        <f>IF(AC634=21,J634,0)</f>
        <v>0</v>
      </c>
      <c r="AC634" s="26">
        <v>21</v>
      </c>
      <c r="AD634" s="26">
        <f>G634*1</f>
        <v>0</v>
      </c>
      <c r="AE634" s="26">
        <f>G634*(1-1)</f>
        <v>0</v>
      </c>
      <c r="AL634" s="26">
        <f>F634*AD634</f>
        <v>0</v>
      </c>
      <c r="AM634" s="26">
        <f>F634*AE634</f>
        <v>0</v>
      </c>
      <c r="AN634" s="27" t="s">
        <v>1189</v>
      </c>
      <c r="AO634" s="27" t="s">
        <v>1203</v>
      </c>
      <c r="AP634" s="15" t="s">
        <v>1211</v>
      </c>
    </row>
    <row r="635" spans="1:42" x14ac:dyDescent="0.2">
      <c r="A635" s="31" t="s">
        <v>300</v>
      </c>
      <c r="B635" s="31" t="s">
        <v>713</v>
      </c>
      <c r="C635" s="31" t="s">
        <v>739</v>
      </c>
      <c r="D635" s="31" t="s">
        <v>834</v>
      </c>
      <c r="E635" s="31" t="s">
        <v>1151</v>
      </c>
      <c r="F635" s="32">
        <v>1</v>
      </c>
      <c r="G635" s="32">
        <v>0</v>
      </c>
      <c r="H635" s="32">
        <f>ROUND(F635*AD635,2)</f>
        <v>0</v>
      </c>
      <c r="I635" s="32">
        <f>J635-H635</f>
        <v>0</v>
      </c>
      <c r="J635" s="32">
        <f>ROUND(F635*G635,2)</f>
        <v>0</v>
      </c>
      <c r="K635" s="32">
        <v>7.3999999999999999E-4</v>
      </c>
      <c r="L635" s="32">
        <f>F635*K635</f>
        <v>7.3999999999999999E-4</v>
      </c>
      <c r="M635" s="33" t="s">
        <v>1170</v>
      </c>
      <c r="N635" s="32">
        <f>IF(M635="5",I635,0)</f>
        <v>0</v>
      </c>
      <c r="Y635" s="32">
        <f>IF(AC635=0,J635,0)</f>
        <v>0</v>
      </c>
      <c r="Z635" s="32">
        <f>IF(AC635=15,J635,0)</f>
        <v>0</v>
      </c>
      <c r="AA635" s="32">
        <f>IF(AC635=21,J635,0)</f>
        <v>0</v>
      </c>
      <c r="AC635" s="26">
        <v>21</v>
      </c>
      <c r="AD635" s="26">
        <f>G635*1</f>
        <v>0</v>
      </c>
      <c r="AE635" s="26">
        <f>G635*(1-1)</f>
        <v>0</v>
      </c>
      <c r="AL635" s="26">
        <f>F635*AD635</f>
        <v>0</v>
      </c>
      <c r="AM635" s="26">
        <f>F635*AE635</f>
        <v>0</v>
      </c>
      <c r="AN635" s="27" t="s">
        <v>1189</v>
      </c>
      <c r="AO635" s="27" t="s">
        <v>1203</v>
      </c>
      <c r="AP635" s="15" t="s">
        <v>1211</v>
      </c>
    </row>
    <row r="636" spans="1:42" x14ac:dyDescent="0.2">
      <c r="A636" s="23" t="s">
        <v>301</v>
      </c>
      <c r="B636" s="23" t="s">
        <v>713</v>
      </c>
      <c r="C636" s="23" t="s">
        <v>740</v>
      </c>
      <c r="D636" s="23" t="s">
        <v>835</v>
      </c>
      <c r="E636" s="23" t="s">
        <v>1152</v>
      </c>
      <c r="F636" s="24">
        <v>1</v>
      </c>
      <c r="G636" s="24">
        <v>0</v>
      </c>
      <c r="H636" s="24">
        <f>ROUND(F636*AD636,2)</f>
        <v>0</v>
      </c>
      <c r="I636" s="24">
        <f>J636-H636</f>
        <v>0</v>
      </c>
      <c r="J636" s="24">
        <f>ROUND(F636*G636,2)</f>
        <v>0</v>
      </c>
      <c r="K636" s="24">
        <v>4.0000000000000001E-3</v>
      </c>
      <c r="L636" s="24">
        <f>F636*K636</f>
        <v>4.0000000000000001E-3</v>
      </c>
      <c r="M636" s="25" t="s">
        <v>7</v>
      </c>
      <c r="N636" s="24">
        <f>IF(M636="5",I636,0)</f>
        <v>0</v>
      </c>
      <c r="Y636" s="24">
        <f>IF(AC636=0,J636,0)</f>
        <v>0</v>
      </c>
      <c r="Z636" s="24">
        <f>IF(AC636=15,J636,0)</f>
        <v>0</v>
      </c>
      <c r="AA636" s="24">
        <f>IF(AC636=21,J636,0)</f>
        <v>0</v>
      </c>
      <c r="AC636" s="26">
        <v>21</v>
      </c>
      <c r="AD636" s="26">
        <f>G636*0.62904717853839</f>
        <v>0</v>
      </c>
      <c r="AE636" s="26">
        <f>G636*(1-0.62904717853839)</f>
        <v>0</v>
      </c>
      <c r="AL636" s="26">
        <f>F636*AD636</f>
        <v>0</v>
      </c>
      <c r="AM636" s="26">
        <f>F636*AE636</f>
        <v>0</v>
      </c>
      <c r="AN636" s="27" t="s">
        <v>1189</v>
      </c>
      <c r="AO636" s="27" t="s">
        <v>1203</v>
      </c>
      <c r="AP636" s="15" t="s">
        <v>1211</v>
      </c>
    </row>
    <row r="637" spans="1:42" x14ac:dyDescent="0.2">
      <c r="D637" s="28" t="s">
        <v>831</v>
      </c>
      <c r="F637" s="29">
        <v>1</v>
      </c>
    </row>
    <row r="638" spans="1:42" x14ac:dyDescent="0.2">
      <c r="A638" s="31" t="s">
        <v>302</v>
      </c>
      <c r="B638" s="31" t="s">
        <v>713</v>
      </c>
      <c r="C638" s="31" t="s">
        <v>741</v>
      </c>
      <c r="D638" s="31" t="s">
        <v>1224</v>
      </c>
      <c r="E638" s="31" t="s">
        <v>1151</v>
      </c>
      <c r="F638" s="32">
        <v>1</v>
      </c>
      <c r="G638" s="32">
        <v>0</v>
      </c>
      <c r="H638" s="32">
        <f>ROUND(F638*AD638,2)</f>
        <v>0</v>
      </c>
      <c r="I638" s="32">
        <f>J638-H638</f>
        <v>0</v>
      </c>
      <c r="J638" s="32">
        <f>ROUND(F638*G638,2)</f>
        <v>0</v>
      </c>
      <c r="K638" s="32">
        <v>1E-3</v>
      </c>
      <c r="L638" s="32">
        <f>F638*K638</f>
        <v>1E-3</v>
      </c>
      <c r="M638" s="33" t="s">
        <v>1170</v>
      </c>
      <c r="N638" s="32">
        <f>IF(M638="5",I638,0)</f>
        <v>0</v>
      </c>
      <c r="Y638" s="32">
        <f>IF(AC638=0,J638,0)</f>
        <v>0</v>
      </c>
      <c r="Z638" s="32">
        <f>IF(AC638=15,J638,0)</f>
        <v>0</v>
      </c>
      <c r="AA638" s="32">
        <f>IF(AC638=21,J638,0)</f>
        <v>0</v>
      </c>
      <c r="AC638" s="26">
        <v>21</v>
      </c>
      <c r="AD638" s="26">
        <f>G638*1</f>
        <v>0</v>
      </c>
      <c r="AE638" s="26">
        <f>G638*(1-1)</f>
        <v>0</v>
      </c>
      <c r="AL638" s="26">
        <f>F638*AD638</f>
        <v>0</v>
      </c>
      <c r="AM638" s="26">
        <f>F638*AE638</f>
        <v>0</v>
      </c>
      <c r="AN638" s="27" t="s">
        <v>1189</v>
      </c>
      <c r="AO638" s="27" t="s">
        <v>1203</v>
      </c>
      <c r="AP638" s="15" t="s">
        <v>1211</v>
      </c>
    </row>
    <row r="639" spans="1:42" x14ac:dyDescent="0.2">
      <c r="D639" s="28" t="s">
        <v>831</v>
      </c>
      <c r="F639" s="29">
        <v>1</v>
      </c>
      <c r="J639" s="1">
        <f>ROUND(F639*G639,2)</f>
        <v>0</v>
      </c>
    </row>
    <row r="640" spans="1:42" x14ac:dyDescent="0.2">
      <c r="A640" s="31" t="s">
        <v>303</v>
      </c>
      <c r="B640" s="31" t="s">
        <v>713</v>
      </c>
      <c r="C640" s="31" t="s">
        <v>742</v>
      </c>
      <c r="D640" s="31" t="s">
        <v>1241</v>
      </c>
      <c r="E640" s="31" t="s">
        <v>1151</v>
      </c>
      <c r="F640" s="32">
        <v>1</v>
      </c>
      <c r="G640" s="32">
        <v>0</v>
      </c>
      <c r="H640" s="32">
        <f>ROUND(F640*AD640,2)</f>
        <v>0</v>
      </c>
      <c r="I640" s="32">
        <f>J640-H640</f>
        <v>0</v>
      </c>
      <c r="J640" s="32">
        <f>ROUND(F640*G640,2)</f>
        <v>0</v>
      </c>
      <c r="K640" s="32">
        <v>1.4500000000000001E-2</v>
      </c>
      <c r="L640" s="32">
        <f>F640*K640</f>
        <v>1.4500000000000001E-2</v>
      </c>
      <c r="M640" s="33" t="s">
        <v>1170</v>
      </c>
      <c r="N640" s="32">
        <f>IF(M640="5",I640,0)</f>
        <v>0</v>
      </c>
      <c r="Y640" s="32">
        <f>IF(AC640=0,J640,0)</f>
        <v>0</v>
      </c>
      <c r="Z640" s="32">
        <f>IF(AC640=15,J640,0)</f>
        <v>0</v>
      </c>
      <c r="AA640" s="32">
        <f>IF(AC640=21,J640,0)</f>
        <v>0</v>
      </c>
      <c r="AC640" s="26">
        <v>21</v>
      </c>
      <c r="AD640" s="26">
        <f>G640*1</f>
        <v>0</v>
      </c>
      <c r="AE640" s="26">
        <f>G640*(1-1)</f>
        <v>0</v>
      </c>
      <c r="AL640" s="26">
        <f>F640*AD640</f>
        <v>0</v>
      </c>
      <c r="AM640" s="26">
        <f>F640*AE640</f>
        <v>0</v>
      </c>
      <c r="AN640" s="27" t="s">
        <v>1189</v>
      </c>
      <c r="AO640" s="27" t="s">
        <v>1203</v>
      </c>
      <c r="AP640" s="15" t="s">
        <v>1211</v>
      </c>
    </row>
    <row r="641" spans="1:42" x14ac:dyDescent="0.2">
      <c r="D641" s="28" t="s">
        <v>831</v>
      </c>
      <c r="F641" s="29">
        <v>1</v>
      </c>
    </row>
    <row r="642" spans="1:42" x14ac:dyDescent="0.2">
      <c r="A642" s="23" t="s">
        <v>304</v>
      </c>
      <c r="B642" s="23" t="s">
        <v>713</v>
      </c>
      <c r="C642" s="23" t="s">
        <v>743</v>
      </c>
      <c r="D642" s="23" t="s">
        <v>836</v>
      </c>
      <c r="E642" s="23" t="s">
        <v>1152</v>
      </c>
      <c r="F642" s="24">
        <v>1</v>
      </c>
      <c r="G642" s="24">
        <v>0</v>
      </c>
      <c r="H642" s="24">
        <f>ROUND(F642*AD642,2)</f>
        <v>0</v>
      </c>
      <c r="I642" s="24">
        <f>J642-H642</f>
        <v>0</v>
      </c>
      <c r="J642" s="24">
        <f>ROUND(F642*G642,2)</f>
        <v>0</v>
      </c>
      <c r="K642" s="24">
        <v>1.7000000000000001E-4</v>
      </c>
      <c r="L642" s="24">
        <f>F642*K642</f>
        <v>1.7000000000000001E-4</v>
      </c>
      <c r="M642" s="25" t="s">
        <v>7</v>
      </c>
      <c r="N642" s="24">
        <f>IF(M642="5",I642,0)</f>
        <v>0</v>
      </c>
      <c r="Y642" s="24">
        <f>IF(AC642=0,J642,0)</f>
        <v>0</v>
      </c>
      <c r="Z642" s="24">
        <f>IF(AC642=15,J642,0)</f>
        <v>0</v>
      </c>
      <c r="AA642" s="24">
        <f>IF(AC642=21,J642,0)</f>
        <v>0</v>
      </c>
      <c r="AC642" s="26">
        <v>21</v>
      </c>
      <c r="AD642" s="26">
        <f>G642*0.503959731543624</f>
        <v>0</v>
      </c>
      <c r="AE642" s="26">
        <f>G642*(1-0.503959731543624)</f>
        <v>0</v>
      </c>
      <c r="AL642" s="26">
        <f>F642*AD642</f>
        <v>0</v>
      </c>
      <c r="AM642" s="26">
        <f>F642*AE642</f>
        <v>0</v>
      </c>
      <c r="AN642" s="27" t="s">
        <v>1189</v>
      </c>
      <c r="AO642" s="27" t="s">
        <v>1203</v>
      </c>
      <c r="AP642" s="15" t="s">
        <v>1211</v>
      </c>
    </row>
    <row r="643" spans="1:42" x14ac:dyDescent="0.2">
      <c r="D643" s="28" t="s">
        <v>831</v>
      </c>
      <c r="F643" s="29">
        <v>1</v>
      </c>
    </row>
    <row r="644" spans="1:42" x14ac:dyDescent="0.2">
      <c r="A644" s="23" t="s">
        <v>305</v>
      </c>
      <c r="B644" s="23" t="s">
        <v>713</v>
      </c>
      <c r="C644" s="23" t="s">
        <v>744</v>
      </c>
      <c r="D644" s="23" t="s">
        <v>1220</v>
      </c>
      <c r="E644" s="23" t="s">
        <v>1151</v>
      </c>
      <c r="F644" s="24">
        <v>1</v>
      </c>
      <c r="G644" s="24">
        <v>0</v>
      </c>
      <c r="H644" s="24">
        <f>ROUND(F644*AD644,2)</f>
        <v>0</v>
      </c>
      <c r="I644" s="24">
        <f>J644-H644</f>
        <v>0</v>
      </c>
      <c r="J644" s="24">
        <f>ROUND(F644*G644,2)</f>
        <v>0</v>
      </c>
      <c r="K644" s="24">
        <v>1.2E-2</v>
      </c>
      <c r="L644" s="24">
        <f>F644*K644</f>
        <v>1.2E-2</v>
      </c>
      <c r="M644" s="25" t="s">
        <v>7</v>
      </c>
      <c r="N644" s="24">
        <f>IF(M644="5",I644,0)</f>
        <v>0</v>
      </c>
      <c r="Y644" s="24">
        <f>IF(AC644=0,J644,0)</f>
        <v>0</v>
      </c>
      <c r="Z644" s="24">
        <f>IF(AC644=15,J644,0)</f>
        <v>0</v>
      </c>
      <c r="AA644" s="24">
        <f>IF(AC644=21,J644,0)</f>
        <v>0</v>
      </c>
      <c r="AC644" s="26">
        <v>21</v>
      </c>
      <c r="AD644" s="26">
        <f>G644*1</f>
        <v>0</v>
      </c>
      <c r="AE644" s="26">
        <f>G644*(1-1)</f>
        <v>0</v>
      </c>
      <c r="AL644" s="26">
        <f>F644*AD644</f>
        <v>0</v>
      </c>
      <c r="AM644" s="26">
        <f>F644*AE644</f>
        <v>0</v>
      </c>
      <c r="AN644" s="27" t="s">
        <v>1189</v>
      </c>
      <c r="AO644" s="27" t="s">
        <v>1203</v>
      </c>
      <c r="AP644" s="15" t="s">
        <v>1211</v>
      </c>
    </row>
    <row r="645" spans="1:42" x14ac:dyDescent="0.2">
      <c r="D645" s="28" t="s">
        <v>831</v>
      </c>
      <c r="F645" s="29">
        <v>1</v>
      </c>
    </row>
    <row r="646" spans="1:42" x14ac:dyDescent="0.2">
      <c r="A646" s="23" t="s">
        <v>306</v>
      </c>
      <c r="B646" s="23" t="s">
        <v>713</v>
      </c>
      <c r="C646" s="23" t="s">
        <v>745</v>
      </c>
      <c r="D646" s="23" t="s">
        <v>1221</v>
      </c>
      <c r="E646" s="23" t="s">
        <v>1151</v>
      </c>
      <c r="F646" s="24">
        <v>1</v>
      </c>
      <c r="G646" s="24">
        <v>0</v>
      </c>
      <c r="H646" s="24">
        <f>ROUND(F646*AD646,2)</f>
        <v>0</v>
      </c>
      <c r="I646" s="24">
        <f>J646-H646</f>
        <v>0</v>
      </c>
      <c r="J646" s="24">
        <f>ROUND(F646*G646,2)</f>
        <v>0</v>
      </c>
      <c r="K646" s="24">
        <v>7.0000000000000001E-3</v>
      </c>
      <c r="L646" s="24">
        <f>F646*K646</f>
        <v>7.0000000000000001E-3</v>
      </c>
      <c r="M646" s="25" t="s">
        <v>7</v>
      </c>
      <c r="N646" s="24">
        <f>IF(M646="5",I646,0)</f>
        <v>0</v>
      </c>
      <c r="Y646" s="24">
        <f>IF(AC646=0,J646,0)</f>
        <v>0</v>
      </c>
      <c r="Z646" s="24">
        <f>IF(AC646=15,J646,0)</f>
        <v>0</v>
      </c>
      <c r="AA646" s="24">
        <f>IF(AC646=21,J646,0)</f>
        <v>0</v>
      </c>
      <c r="AC646" s="26">
        <v>21</v>
      </c>
      <c r="AD646" s="26">
        <f>G646*1</f>
        <v>0</v>
      </c>
      <c r="AE646" s="26">
        <f>G646*(1-1)</f>
        <v>0</v>
      </c>
      <c r="AL646" s="26">
        <f>F646*AD646</f>
        <v>0</v>
      </c>
      <c r="AM646" s="26">
        <f>F646*AE646</f>
        <v>0</v>
      </c>
      <c r="AN646" s="27" t="s">
        <v>1189</v>
      </c>
      <c r="AO646" s="27" t="s">
        <v>1203</v>
      </c>
      <c r="AP646" s="15" t="s">
        <v>1211</v>
      </c>
    </row>
    <row r="647" spans="1:42" x14ac:dyDescent="0.2">
      <c r="D647" s="28" t="s">
        <v>831</v>
      </c>
      <c r="F647" s="29">
        <v>1</v>
      </c>
    </row>
    <row r="648" spans="1:42" x14ac:dyDescent="0.2">
      <c r="A648" s="23" t="s">
        <v>307</v>
      </c>
      <c r="B648" s="23" t="s">
        <v>713</v>
      </c>
      <c r="C648" s="23" t="s">
        <v>746</v>
      </c>
      <c r="D648" s="23" t="s">
        <v>1242</v>
      </c>
      <c r="E648" s="23" t="s">
        <v>1151</v>
      </c>
      <c r="F648" s="24">
        <v>1</v>
      </c>
      <c r="G648" s="24">
        <v>0</v>
      </c>
      <c r="H648" s="24">
        <f>ROUND(F648*AD648,2)</f>
        <v>0</v>
      </c>
      <c r="I648" s="24">
        <f>J648-H648</f>
        <v>0</v>
      </c>
      <c r="J648" s="24">
        <f>ROUND(F648*G648,2)</f>
        <v>0</v>
      </c>
      <c r="K648" s="24">
        <v>2.7999999999999998E-4</v>
      </c>
      <c r="L648" s="24">
        <f>F648*K648</f>
        <v>2.7999999999999998E-4</v>
      </c>
      <c r="M648" s="25" t="s">
        <v>7</v>
      </c>
      <c r="N648" s="24">
        <f>IF(M648="5",I648,0)</f>
        <v>0</v>
      </c>
      <c r="Y648" s="24">
        <f>IF(AC648=0,J648,0)</f>
        <v>0</v>
      </c>
      <c r="Z648" s="24">
        <f>IF(AC648=15,J648,0)</f>
        <v>0</v>
      </c>
      <c r="AA648" s="24">
        <f>IF(AC648=21,J648,0)</f>
        <v>0</v>
      </c>
      <c r="AC648" s="26">
        <v>21</v>
      </c>
      <c r="AD648" s="26">
        <f>G648*1</f>
        <v>0</v>
      </c>
      <c r="AE648" s="26">
        <f>G648*(1-1)</f>
        <v>0</v>
      </c>
      <c r="AL648" s="26">
        <f>F648*AD648</f>
        <v>0</v>
      </c>
      <c r="AM648" s="26">
        <f>F648*AE648</f>
        <v>0</v>
      </c>
      <c r="AN648" s="27" t="s">
        <v>1189</v>
      </c>
      <c r="AO648" s="27" t="s">
        <v>1203</v>
      </c>
      <c r="AP648" s="15" t="s">
        <v>1211</v>
      </c>
    </row>
    <row r="649" spans="1:42" x14ac:dyDescent="0.2">
      <c r="D649" s="28" t="s">
        <v>831</v>
      </c>
      <c r="F649" s="29">
        <v>1</v>
      </c>
    </row>
    <row r="650" spans="1:42" x14ac:dyDescent="0.2">
      <c r="A650" s="23" t="s">
        <v>308</v>
      </c>
      <c r="B650" s="23" t="s">
        <v>713</v>
      </c>
      <c r="C650" s="23" t="s">
        <v>747</v>
      </c>
      <c r="D650" s="23" t="s">
        <v>1243</v>
      </c>
      <c r="E650" s="23" t="s">
        <v>1151</v>
      </c>
      <c r="F650" s="24">
        <v>1</v>
      </c>
      <c r="G650" s="24">
        <v>0</v>
      </c>
      <c r="H650" s="24">
        <f>ROUND(F650*AD650,2)</f>
        <v>0</v>
      </c>
      <c r="I650" s="24">
        <f>J650-H650</f>
        <v>0</v>
      </c>
      <c r="J650" s="24">
        <f>ROUND(F650*G650,2)</f>
        <v>0</v>
      </c>
      <c r="K650" s="24">
        <v>1.1000000000000001E-3</v>
      </c>
      <c r="L650" s="24">
        <f>F650*K650</f>
        <v>1.1000000000000001E-3</v>
      </c>
      <c r="M650" s="25" t="s">
        <v>7</v>
      </c>
      <c r="N650" s="24">
        <f>IF(M650="5",I650,0)</f>
        <v>0</v>
      </c>
      <c r="Y650" s="24">
        <f>IF(AC650=0,J650,0)</f>
        <v>0</v>
      </c>
      <c r="Z650" s="24">
        <f>IF(AC650=15,J650,0)</f>
        <v>0</v>
      </c>
      <c r="AA650" s="24">
        <f>IF(AC650=21,J650,0)</f>
        <v>0</v>
      </c>
      <c r="AC650" s="26">
        <v>21</v>
      </c>
      <c r="AD650" s="26">
        <f>G650*1</f>
        <v>0</v>
      </c>
      <c r="AE650" s="26">
        <f>G650*(1-1)</f>
        <v>0</v>
      </c>
      <c r="AL650" s="26">
        <f>F650*AD650</f>
        <v>0</v>
      </c>
      <c r="AM650" s="26">
        <f>F650*AE650</f>
        <v>0</v>
      </c>
      <c r="AN650" s="27" t="s">
        <v>1189</v>
      </c>
      <c r="AO650" s="27" t="s">
        <v>1203</v>
      </c>
      <c r="AP650" s="15" t="s">
        <v>1211</v>
      </c>
    </row>
    <row r="651" spans="1:42" x14ac:dyDescent="0.2">
      <c r="D651" s="28" t="s">
        <v>831</v>
      </c>
      <c r="F651" s="29">
        <v>1</v>
      </c>
    </row>
    <row r="652" spans="1:42" x14ac:dyDescent="0.2">
      <c r="A652" s="23" t="s">
        <v>309</v>
      </c>
      <c r="B652" s="23" t="s">
        <v>713</v>
      </c>
      <c r="C652" s="23" t="s">
        <v>748</v>
      </c>
      <c r="D652" s="23" t="s">
        <v>837</v>
      </c>
      <c r="E652" s="23" t="s">
        <v>1151</v>
      </c>
      <c r="F652" s="24">
        <v>1</v>
      </c>
      <c r="G652" s="24">
        <v>0</v>
      </c>
      <c r="H652" s="24">
        <f>ROUND(F652*AD652,2)</f>
        <v>0</v>
      </c>
      <c r="I652" s="24">
        <f>J652-H652</f>
        <v>0</v>
      </c>
      <c r="J652" s="24">
        <f>ROUND(F652*G652,2)</f>
        <v>0</v>
      </c>
      <c r="K652" s="24">
        <v>1.2999999999999999E-4</v>
      </c>
      <c r="L652" s="24">
        <f>F652*K652</f>
        <v>1.2999999999999999E-4</v>
      </c>
      <c r="M652" s="25" t="s">
        <v>7</v>
      </c>
      <c r="N652" s="24">
        <f>IF(M652="5",I652,0)</f>
        <v>0</v>
      </c>
      <c r="Y652" s="24">
        <f>IF(AC652=0,J652,0)</f>
        <v>0</v>
      </c>
      <c r="Z652" s="24">
        <f>IF(AC652=15,J652,0)</f>
        <v>0</v>
      </c>
      <c r="AA652" s="24">
        <f>IF(AC652=21,J652,0)</f>
        <v>0</v>
      </c>
      <c r="AC652" s="26">
        <v>21</v>
      </c>
      <c r="AD652" s="26">
        <f>G652*0.234411764705882</f>
        <v>0</v>
      </c>
      <c r="AE652" s="26">
        <f>G652*(1-0.234411764705882)</f>
        <v>0</v>
      </c>
      <c r="AL652" s="26">
        <f>F652*AD652</f>
        <v>0</v>
      </c>
      <c r="AM652" s="26">
        <f>F652*AE652</f>
        <v>0</v>
      </c>
      <c r="AN652" s="27" t="s">
        <v>1189</v>
      </c>
      <c r="AO652" s="27" t="s">
        <v>1203</v>
      </c>
      <c r="AP652" s="15" t="s">
        <v>1211</v>
      </c>
    </row>
    <row r="653" spans="1:42" x14ac:dyDescent="0.2">
      <c r="D653" s="28" t="s">
        <v>831</v>
      </c>
      <c r="F653" s="29">
        <v>1</v>
      </c>
    </row>
    <row r="654" spans="1:42" x14ac:dyDescent="0.2">
      <c r="A654" s="23" t="s">
        <v>310</v>
      </c>
      <c r="B654" s="23" t="s">
        <v>713</v>
      </c>
      <c r="C654" s="23" t="s">
        <v>749</v>
      </c>
      <c r="D654" s="23" t="s">
        <v>1245</v>
      </c>
      <c r="E654" s="23" t="s">
        <v>1151</v>
      </c>
      <c r="F654" s="24">
        <v>1</v>
      </c>
      <c r="G654" s="24">
        <v>0</v>
      </c>
      <c r="H654" s="24">
        <f>ROUND(F654*AD654,2)</f>
        <v>0</v>
      </c>
      <c r="I654" s="24">
        <f>J654-H654</f>
        <v>0</v>
      </c>
      <c r="J654" s="24">
        <f>ROUND(F654*G654,2)</f>
        <v>0</v>
      </c>
      <c r="K654" s="24">
        <v>6.9999999999999999E-4</v>
      </c>
      <c r="L654" s="24">
        <f>F654*K654</f>
        <v>6.9999999999999999E-4</v>
      </c>
      <c r="M654" s="25" t="s">
        <v>7</v>
      </c>
      <c r="N654" s="24">
        <f>IF(M654="5",I654,0)</f>
        <v>0</v>
      </c>
      <c r="Y654" s="24">
        <f>IF(AC654=0,J654,0)</f>
        <v>0</v>
      </c>
      <c r="Z654" s="24">
        <f>IF(AC654=15,J654,0)</f>
        <v>0</v>
      </c>
      <c r="AA654" s="24">
        <f>IF(AC654=21,J654,0)</f>
        <v>0</v>
      </c>
      <c r="AC654" s="26">
        <v>21</v>
      </c>
      <c r="AD654" s="26">
        <f>G654*1</f>
        <v>0</v>
      </c>
      <c r="AE654" s="26">
        <f>G654*(1-1)</f>
        <v>0</v>
      </c>
      <c r="AL654" s="26">
        <f>F654*AD654</f>
        <v>0</v>
      </c>
      <c r="AM654" s="26">
        <f>F654*AE654</f>
        <v>0</v>
      </c>
      <c r="AN654" s="27" t="s">
        <v>1189</v>
      </c>
      <c r="AO654" s="27" t="s">
        <v>1203</v>
      </c>
      <c r="AP654" s="15" t="s">
        <v>1211</v>
      </c>
    </row>
    <row r="655" spans="1:42" x14ac:dyDescent="0.2">
      <c r="D655" s="28" t="s">
        <v>831</v>
      </c>
      <c r="F655" s="29">
        <v>1</v>
      </c>
    </row>
    <row r="656" spans="1:42" x14ac:dyDescent="0.2">
      <c r="A656" s="23" t="s">
        <v>311</v>
      </c>
      <c r="B656" s="23" t="s">
        <v>713</v>
      </c>
      <c r="C656" s="23" t="s">
        <v>750</v>
      </c>
      <c r="D656" s="23" t="s">
        <v>838</v>
      </c>
      <c r="E656" s="23" t="s">
        <v>1149</v>
      </c>
      <c r="F656" s="24">
        <v>0.06</v>
      </c>
      <c r="G656" s="24">
        <v>0</v>
      </c>
      <c r="H656" s="24">
        <f>ROUND(F656*AD656,2)</f>
        <v>0</v>
      </c>
      <c r="I656" s="24">
        <f>J656-H656</f>
        <v>0</v>
      </c>
      <c r="J656" s="24">
        <f>ROUND(F656*G656,2)</f>
        <v>0</v>
      </c>
      <c r="K656" s="24">
        <v>0</v>
      </c>
      <c r="L656" s="24">
        <f>F656*K656</f>
        <v>0</v>
      </c>
      <c r="M656" s="25" t="s">
        <v>11</v>
      </c>
      <c r="N656" s="24">
        <f>IF(M656="5",I656,0)</f>
        <v>0</v>
      </c>
      <c r="Y656" s="24">
        <f>IF(AC656=0,J656,0)</f>
        <v>0</v>
      </c>
      <c r="Z656" s="24">
        <f>IF(AC656=15,J656,0)</f>
        <v>0</v>
      </c>
      <c r="AA656" s="24">
        <f>IF(AC656=21,J656,0)</f>
        <v>0</v>
      </c>
      <c r="AC656" s="26">
        <v>21</v>
      </c>
      <c r="AD656" s="26">
        <f>G656*0</f>
        <v>0</v>
      </c>
      <c r="AE656" s="26">
        <f>G656*(1-0)</f>
        <v>0</v>
      </c>
      <c r="AL656" s="26">
        <f>F656*AD656</f>
        <v>0</v>
      </c>
      <c r="AM656" s="26">
        <f>F656*AE656</f>
        <v>0</v>
      </c>
      <c r="AN656" s="27" t="s">
        <v>1189</v>
      </c>
      <c r="AO656" s="27" t="s">
        <v>1203</v>
      </c>
      <c r="AP656" s="15" t="s">
        <v>1211</v>
      </c>
    </row>
    <row r="657" spans="1:42" x14ac:dyDescent="0.2">
      <c r="D657" s="28" t="s">
        <v>839</v>
      </c>
      <c r="F657" s="29">
        <v>0.06</v>
      </c>
    </row>
    <row r="658" spans="1:42" x14ac:dyDescent="0.2">
      <c r="A658" s="20"/>
      <c r="B658" s="21" t="s">
        <v>713</v>
      </c>
      <c r="C658" s="21" t="s">
        <v>704</v>
      </c>
      <c r="D658" s="57" t="s">
        <v>841</v>
      </c>
      <c r="E658" s="58"/>
      <c r="F658" s="58"/>
      <c r="G658" s="58"/>
      <c r="H658" s="22">
        <f>SUM(H659:H665)</f>
        <v>0</v>
      </c>
      <c r="I658" s="22">
        <f>SUM(I659:I665)</f>
        <v>0</v>
      </c>
      <c r="J658" s="22">
        <f>H658+I658</f>
        <v>0</v>
      </c>
      <c r="K658" s="15"/>
      <c r="L658" s="22">
        <f>SUM(L659:L665)</f>
        <v>8.3136199999999993E-2</v>
      </c>
      <c r="O658" s="22">
        <f>IF(P658="PR",J658,SUM(N659:N665))</f>
        <v>0</v>
      </c>
      <c r="P658" s="15" t="s">
        <v>1174</v>
      </c>
      <c r="Q658" s="22">
        <f>IF(P658="HS",H658,0)</f>
        <v>0</v>
      </c>
      <c r="R658" s="22">
        <f>IF(P658="HS",I658-O658,0)</f>
        <v>0</v>
      </c>
      <c r="S658" s="22">
        <f>IF(P658="PS",H658,0)</f>
        <v>0</v>
      </c>
      <c r="T658" s="22">
        <f>IF(P658="PS",I658-O658,0)</f>
        <v>0</v>
      </c>
      <c r="U658" s="22">
        <f>IF(P658="MP",H658,0)</f>
        <v>0</v>
      </c>
      <c r="V658" s="22">
        <f>IF(P658="MP",I658-O658,0)</f>
        <v>0</v>
      </c>
      <c r="W658" s="22">
        <f>IF(P658="OM",H658,0)</f>
        <v>0</v>
      </c>
      <c r="X658" s="15" t="s">
        <v>713</v>
      </c>
      <c r="AH658" s="22">
        <f>SUM(Y659:Y665)</f>
        <v>0</v>
      </c>
      <c r="AI658" s="22">
        <f>SUM(Z659:Z665)</f>
        <v>0</v>
      </c>
      <c r="AJ658" s="22">
        <f>SUM(AA659:AA665)</f>
        <v>0</v>
      </c>
    </row>
    <row r="659" spans="1:42" x14ac:dyDescent="0.2">
      <c r="A659" s="23" t="s">
        <v>312</v>
      </c>
      <c r="B659" s="23" t="s">
        <v>713</v>
      </c>
      <c r="C659" s="23" t="s">
        <v>751</v>
      </c>
      <c r="D659" s="23" t="s">
        <v>1229</v>
      </c>
      <c r="E659" s="23" t="s">
        <v>1146</v>
      </c>
      <c r="F659" s="24">
        <v>3.93</v>
      </c>
      <c r="G659" s="24">
        <v>0</v>
      </c>
      <c r="H659" s="24">
        <f>ROUND(F659*AD659,2)</f>
        <v>0</v>
      </c>
      <c r="I659" s="24">
        <f>J659-H659</f>
        <v>0</v>
      </c>
      <c r="J659" s="24">
        <f>ROUND(F659*G659,2)</f>
        <v>0</v>
      </c>
      <c r="K659" s="24">
        <v>3.5400000000000002E-3</v>
      </c>
      <c r="L659" s="24">
        <f>F659*K659</f>
        <v>1.3912200000000001E-2</v>
      </c>
      <c r="M659" s="25" t="s">
        <v>7</v>
      </c>
      <c r="N659" s="24">
        <f>IF(M659="5",I659,0)</f>
        <v>0</v>
      </c>
      <c r="Y659" s="24">
        <f>IF(AC659=0,J659,0)</f>
        <v>0</v>
      </c>
      <c r="Z659" s="24">
        <f>IF(AC659=15,J659,0)</f>
        <v>0</v>
      </c>
      <c r="AA659" s="24">
        <f>IF(AC659=21,J659,0)</f>
        <v>0</v>
      </c>
      <c r="AC659" s="26">
        <v>21</v>
      </c>
      <c r="AD659" s="26">
        <f>G659*0.372054263565891</f>
        <v>0</v>
      </c>
      <c r="AE659" s="26">
        <f>G659*(1-0.372054263565891)</f>
        <v>0</v>
      </c>
      <c r="AL659" s="26">
        <f>F659*AD659</f>
        <v>0</v>
      </c>
      <c r="AM659" s="26">
        <f>F659*AE659</f>
        <v>0</v>
      </c>
      <c r="AN659" s="27" t="s">
        <v>1190</v>
      </c>
      <c r="AO659" s="27" t="s">
        <v>1204</v>
      </c>
      <c r="AP659" s="15" t="s">
        <v>1211</v>
      </c>
    </row>
    <row r="660" spans="1:42" x14ac:dyDescent="0.2">
      <c r="D660" s="28" t="s">
        <v>1010</v>
      </c>
      <c r="F660" s="29">
        <v>3.93</v>
      </c>
    </row>
    <row r="661" spans="1:42" x14ac:dyDescent="0.2">
      <c r="A661" s="23" t="s">
        <v>313</v>
      </c>
      <c r="B661" s="23" t="s">
        <v>713</v>
      </c>
      <c r="C661" s="23" t="s">
        <v>752</v>
      </c>
      <c r="D661" s="23" t="s">
        <v>843</v>
      </c>
      <c r="E661" s="23" t="s">
        <v>1146</v>
      </c>
      <c r="F661" s="24">
        <v>3.93</v>
      </c>
      <c r="G661" s="24">
        <v>0</v>
      </c>
      <c r="H661" s="24">
        <f>ROUND(F661*AD661,2)</f>
        <v>0</v>
      </c>
      <c r="I661" s="24">
        <f>J661-H661</f>
        <v>0</v>
      </c>
      <c r="J661" s="24">
        <f>ROUND(F661*G661,2)</f>
        <v>0</v>
      </c>
      <c r="K661" s="24">
        <v>8.0000000000000004E-4</v>
      </c>
      <c r="L661" s="24">
        <f>F661*K661</f>
        <v>3.1440000000000001E-3</v>
      </c>
      <c r="M661" s="25" t="s">
        <v>7</v>
      </c>
      <c r="N661" s="24">
        <f>IF(M661="5",I661,0)</f>
        <v>0</v>
      </c>
      <c r="Y661" s="24">
        <f>IF(AC661=0,J661,0)</f>
        <v>0</v>
      </c>
      <c r="Z661" s="24">
        <f>IF(AC661=15,J661,0)</f>
        <v>0</v>
      </c>
      <c r="AA661" s="24">
        <f>IF(AC661=21,J661,0)</f>
        <v>0</v>
      </c>
      <c r="AC661" s="26">
        <v>21</v>
      </c>
      <c r="AD661" s="26">
        <f>G661*1</f>
        <v>0</v>
      </c>
      <c r="AE661" s="26">
        <f>G661*(1-1)</f>
        <v>0</v>
      </c>
      <c r="AL661" s="26">
        <f>F661*AD661</f>
        <v>0</v>
      </c>
      <c r="AM661" s="26">
        <f>F661*AE661</f>
        <v>0</v>
      </c>
      <c r="AN661" s="27" t="s">
        <v>1190</v>
      </c>
      <c r="AO661" s="27" t="s">
        <v>1204</v>
      </c>
      <c r="AP661" s="15" t="s">
        <v>1211</v>
      </c>
    </row>
    <row r="662" spans="1:42" x14ac:dyDescent="0.2">
      <c r="D662" s="28" t="s">
        <v>910</v>
      </c>
      <c r="F662" s="29">
        <v>3.93</v>
      </c>
    </row>
    <row r="663" spans="1:42" x14ac:dyDescent="0.2">
      <c r="A663" s="31" t="s">
        <v>314</v>
      </c>
      <c r="B663" s="31" t="s">
        <v>713</v>
      </c>
      <c r="C663" s="31" t="s">
        <v>753</v>
      </c>
      <c r="D663" s="31" t="s">
        <v>1230</v>
      </c>
      <c r="E663" s="31" t="s">
        <v>1146</v>
      </c>
      <c r="F663" s="32">
        <v>4.13</v>
      </c>
      <c r="G663" s="32">
        <v>0</v>
      </c>
      <c r="H663" s="32">
        <f>ROUND(F663*AD663,2)</f>
        <v>0</v>
      </c>
      <c r="I663" s="32">
        <f>J663-H663</f>
        <v>0</v>
      </c>
      <c r="J663" s="32">
        <f>ROUND(F663*G663,2)</f>
        <v>0</v>
      </c>
      <c r="K663" s="32">
        <v>1.6E-2</v>
      </c>
      <c r="L663" s="32">
        <f>F663*K663</f>
        <v>6.608E-2</v>
      </c>
      <c r="M663" s="33" t="s">
        <v>1170</v>
      </c>
      <c r="N663" s="32">
        <f>IF(M663="5",I663,0)</f>
        <v>0</v>
      </c>
      <c r="Y663" s="32">
        <f>IF(AC663=0,J663,0)</f>
        <v>0</v>
      </c>
      <c r="Z663" s="32">
        <f>IF(AC663=15,J663,0)</f>
        <v>0</v>
      </c>
      <c r="AA663" s="32">
        <f>IF(AC663=21,J663,0)</f>
        <v>0</v>
      </c>
      <c r="AC663" s="26">
        <v>21</v>
      </c>
      <c r="AD663" s="26">
        <f>G663*1</f>
        <v>0</v>
      </c>
      <c r="AE663" s="26">
        <f>G663*(1-1)</f>
        <v>0</v>
      </c>
      <c r="AL663" s="26">
        <f>F663*AD663</f>
        <v>0</v>
      </c>
      <c r="AM663" s="26">
        <f>F663*AE663</f>
        <v>0</v>
      </c>
      <c r="AN663" s="27" t="s">
        <v>1190</v>
      </c>
      <c r="AO663" s="27" t="s">
        <v>1204</v>
      </c>
      <c r="AP663" s="15" t="s">
        <v>1211</v>
      </c>
    </row>
    <row r="664" spans="1:42" x14ac:dyDescent="0.2">
      <c r="D664" s="28" t="s">
        <v>1011</v>
      </c>
      <c r="F664" s="29">
        <v>4.13</v>
      </c>
    </row>
    <row r="665" spans="1:42" x14ac:dyDescent="0.2">
      <c r="A665" s="23" t="s">
        <v>315</v>
      </c>
      <c r="B665" s="23" t="s">
        <v>713</v>
      </c>
      <c r="C665" s="23" t="s">
        <v>754</v>
      </c>
      <c r="D665" s="23" t="s">
        <v>845</v>
      </c>
      <c r="E665" s="23" t="s">
        <v>1149</v>
      </c>
      <c r="F665" s="24">
        <v>0.08</v>
      </c>
      <c r="G665" s="24">
        <v>0</v>
      </c>
      <c r="H665" s="24">
        <f>ROUND(F665*AD665,2)</f>
        <v>0</v>
      </c>
      <c r="I665" s="24">
        <f>J665-H665</f>
        <v>0</v>
      </c>
      <c r="J665" s="24">
        <f>ROUND(F665*G665,2)</f>
        <v>0</v>
      </c>
      <c r="K665" s="24">
        <v>0</v>
      </c>
      <c r="L665" s="24">
        <f>F665*K665</f>
        <v>0</v>
      </c>
      <c r="M665" s="25" t="s">
        <v>11</v>
      </c>
      <c r="N665" s="24">
        <f>IF(M665="5",I665,0)</f>
        <v>0</v>
      </c>
      <c r="Y665" s="24">
        <f>IF(AC665=0,J665,0)</f>
        <v>0</v>
      </c>
      <c r="Z665" s="24">
        <f>IF(AC665=15,J665,0)</f>
        <v>0</v>
      </c>
      <c r="AA665" s="24">
        <f>IF(AC665=21,J665,0)</f>
        <v>0</v>
      </c>
      <c r="AC665" s="26">
        <v>21</v>
      </c>
      <c r="AD665" s="26">
        <f>G665*0</f>
        <v>0</v>
      </c>
      <c r="AE665" s="26">
        <f>G665*(1-0)</f>
        <v>0</v>
      </c>
      <c r="AL665" s="26">
        <f>F665*AD665</f>
        <v>0</v>
      </c>
      <c r="AM665" s="26">
        <f>F665*AE665</f>
        <v>0</v>
      </c>
      <c r="AN665" s="27" t="s">
        <v>1190</v>
      </c>
      <c r="AO665" s="27" t="s">
        <v>1204</v>
      </c>
      <c r="AP665" s="15" t="s">
        <v>1211</v>
      </c>
    </row>
    <row r="666" spans="1:42" x14ac:dyDescent="0.2">
      <c r="D666" s="28" t="s">
        <v>920</v>
      </c>
      <c r="F666" s="29">
        <v>0.08</v>
      </c>
    </row>
    <row r="667" spans="1:42" x14ac:dyDescent="0.2">
      <c r="A667" s="20"/>
      <c r="B667" s="21" t="s">
        <v>713</v>
      </c>
      <c r="C667" s="21" t="s">
        <v>705</v>
      </c>
      <c r="D667" s="57" t="s">
        <v>847</v>
      </c>
      <c r="E667" s="58"/>
      <c r="F667" s="58"/>
      <c r="G667" s="58"/>
      <c r="H667" s="22">
        <f>SUM(H668:H690)</f>
        <v>0</v>
      </c>
      <c r="I667" s="22">
        <f>SUM(I668:I690)</f>
        <v>0</v>
      </c>
      <c r="J667" s="22">
        <f>H667+I667</f>
        <v>0</v>
      </c>
      <c r="K667" s="15"/>
      <c r="L667" s="22">
        <f>SUM(L668:L690)</f>
        <v>0.39536960000000004</v>
      </c>
      <c r="O667" s="22">
        <f>IF(P667="PR",J667,SUM(N668:N690))</f>
        <v>0</v>
      </c>
      <c r="P667" s="15" t="s">
        <v>1174</v>
      </c>
      <c r="Q667" s="22">
        <f>IF(P667="HS",H667,0)</f>
        <v>0</v>
      </c>
      <c r="R667" s="22">
        <f>IF(P667="HS",I667-O667,0)</f>
        <v>0</v>
      </c>
      <c r="S667" s="22">
        <f>IF(P667="PS",H667,0)</f>
        <v>0</v>
      </c>
      <c r="T667" s="22">
        <f>IF(P667="PS",I667-O667,0)</f>
        <v>0</v>
      </c>
      <c r="U667" s="22">
        <f>IF(P667="MP",H667,0)</f>
        <v>0</v>
      </c>
      <c r="V667" s="22">
        <f>IF(P667="MP",I667-O667,0)</f>
        <v>0</v>
      </c>
      <c r="W667" s="22">
        <f>IF(P667="OM",H667,0)</f>
        <v>0</v>
      </c>
      <c r="X667" s="15" t="s">
        <v>713</v>
      </c>
      <c r="AH667" s="22">
        <f>SUM(Y668:Y690)</f>
        <v>0</v>
      </c>
      <c r="AI667" s="22">
        <f>SUM(Z668:Z690)</f>
        <v>0</v>
      </c>
      <c r="AJ667" s="22">
        <f>SUM(AA668:AA690)</f>
        <v>0</v>
      </c>
    </row>
    <row r="668" spans="1:42" x14ac:dyDescent="0.2">
      <c r="A668" s="23" t="s">
        <v>316</v>
      </c>
      <c r="B668" s="23" t="s">
        <v>713</v>
      </c>
      <c r="C668" s="23" t="s">
        <v>755</v>
      </c>
      <c r="D668" s="23" t="s">
        <v>848</v>
      </c>
      <c r="E668" s="23" t="s">
        <v>1146</v>
      </c>
      <c r="F668" s="24">
        <v>18.88</v>
      </c>
      <c r="G668" s="24">
        <v>0</v>
      </c>
      <c r="H668" s="24">
        <f>ROUND(F668*AD668,2)</f>
        <v>0</v>
      </c>
      <c r="I668" s="24">
        <f>J668-H668</f>
        <v>0</v>
      </c>
      <c r="J668" s="24">
        <f>ROUND(F668*G668,2)</f>
        <v>0</v>
      </c>
      <c r="K668" s="24">
        <v>0</v>
      </c>
      <c r="L668" s="24">
        <f>F668*K668</f>
        <v>0</v>
      </c>
      <c r="M668" s="25" t="s">
        <v>7</v>
      </c>
      <c r="N668" s="24">
        <f>IF(M668="5",I668,0)</f>
        <v>0</v>
      </c>
      <c r="Y668" s="24">
        <f>IF(AC668=0,J668,0)</f>
        <v>0</v>
      </c>
      <c r="Z668" s="24">
        <f>IF(AC668=15,J668,0)</f>
        <v>0</v>
      </c>
      <c r="AA668" s="24">
        <f>IF(AC668=21,J668,0)</f>
        <v>0</v>
      </c>
      <c r="AC668" s="26">
        <v>21</v>
      </c>
      <c r="AD668" s="26">
        <f>G668*0.334494773519164</f>
        <v>0</v>
      </c>
      <c r="AE668" s="26">
        <f>G668*(1-0.334494773519164)</f>
        <v>0</v>
      </c>
      <c r="AL668" s="26">
        <f>F668*AD668</f>
        <v>0</v>
      </c>
      <c r="AM668" s="26">
        <f>F668*AE668</f>
        <v>0</v>
      </c>
      <c r="AN668" s="27" t="s">
        <v>1191</v>
      </c>
      <c r="AO668" s="27" t="s">
        <v>1205</v>
      </c>
      <c r="AP668" s="15" t="s">
        <v>1211</v>
      </c>
    </row>
    <row r="669" spans="1:42" x14ac:dyDescent="0.2">
      <c r="D669" s="28" t="s">
        <v>1012</v>
      </c>
      <c r="F669" s="29">
        <v>9.4600000000000009</v>
      </c>
    </row>
    <row r="670" spans="1:42" x14ac:dyDescent="0.2">
      <c r="D670" s="28" t="s">
        <v>1013</v>
      </c>
      <c r="F670" s="29">
        <v>3.81</v>
      </c>
    </row>
    <row r="671" spans="1:42" x14ac:dyDescent="0.2">
      <c r="D671" s="28" t="s">
        <v>1014</v>
      </c>
      <c r="F671" s="29">
        <v>5.61</v>
      </c>
    </row>
    <row r="672" spans="1:42" x14ac:dyDescent="0.2">
      <c r="A672" s="23" t="s">
        <v>317</v>
      </c>
      <c r="B672" s="23" t="s">
        <v>713</v>
      </c>
      <c r="C672" s="23" t="s">
        <v>756</v>
      </c>
      <c r="D672" s="23" t="s">
        <v>1246</v>
      </c>
      <c r="E672" s="23" t="s">
        <v>1146</v>
      </c>
      <c r="F672" s="24">
        <v>18.88</v>
      </c>
      <c r="G672" s="24">
        <v>0</v>
      </c>
      <c r="H672" s="24">
        <f>ROUND(F672*AD672,2)</f>
        <v>0</v>
      </c>
      <c r="I672" s="24">
        <f>J672-H672</f>
        <v>0</v>
      </c>
      <c r="J672" s="24">
        <f>ROUND(F672*G672,2)</f>
        <v>0</v>
      </c>
      <c r="K672" s="24">
        <v>1.1E-4</v>
      </c>
      <c r="L672" s="24">
        <f>F672*K672</f>
        <v>2.0768000000000002E-3</v>
      </c>
      <c r="M672" s="25" t="s">
        <v>7</v>
      </c>
      <c r="N672" s="24">
        <f>IF(M672="5",I672,0)</f>
        <v>0</v>
      </c>
      <c r="Y672" s="24">
        <f>IF(AC672=0,J672,0)</f>
        <v>0</v>
      </c>
      <c r="Z672" s="24">
        <f>IF(AC672=15,J672,0)</f>
        <v>0</v>
      </c>
      <c r="AA672" s="24">
        <f>IF(AC672=21,J672,0)</f>
        <v>0</v>
      </c>
      <c r="AC672" s="26">
        <v>21</v>
      </c>
      <c r="AD672" s="26">
        <f>G672*0.75</f>
        <v>0</v>
      </c>
      <c r="AE672" s="26">
        <f>G672*(1-0.75)</f>
        <v>0</v>
      </c>
      <c r="AL672" s="26">
        <f>F672*AD672</f>
        <v>0</v>
      </c>
      <c r="AM672" s="26">
        <f>F672*AE672</f>
        <v>0</v>
      </c>
      <c r="AN672" s="27" t="s">
        <v>1191</v>
      </c>
      <c r="AO672" s="27" t="s">
        <v>1205</v>
      </c>
      <c r="AP672" s="15" t="s">
        <v>1211</v>
      </c>
    </row>
    <row r="673" spans="1:42" x14ac:dyDescent="0.2">
      <c r="D673" s="28" t="s">
        <v>1015</v>
      </c>
      <c r="F673" s="29">
        <v>18.88</v>
      </c>
    </row>
    <row r="674" spans="1:42" x14ac:dyDescent="0.2">
      <c r="A674" s="23" t="s">
        <v>318</v>
      </c>
      <c r="B674" s="23" t="s">
        <v>713</v>
      </c>
      <c r="C674" s="23" t="s">
        <v>757</v>
      </c>
      <c r="D674" s="23" t="s">
        <v>1247</v>
      </c>
      <c r="E674" s="23" t="s">
        <v>1146</v>
      </c>
      <c r="F674" s="24">
        <v>18.88</v>
      </c>
      <c r="G674" s="24">
        <v>0</v>
      </c>
      <c r="H674" s="24">
        <f>ROUND(F674*AD674,2)</f>
        <v>0</v>
      </c>
      <c r="I674" s="24">
        <f>J674-H674</f>
        <v>0</v>
      </c>
      <c r="J674" s="24">
        <f>ROUND(F674*G674,2)</f>
        <v>0</v>
      </c>
      <c r="K674" s="24">
        <v>3.5000000000000001E-3</v>
      </c>
      <c r="L674" s="24">
        <f>F674*K674</f>
        <v>6.608E-2</v>
      </c>
      <c r="M674" s="25" t="s">
        <v>7</v>
      </c>
      <c r="N674" s="24">
        <f>IF(M674="5",I674,0)</f>
        <v>0</v>
      </c>
      <c r="Y674" s="24">
        <f>IF(AC674=0,J674,0)</f>
        <v>0</v>
      </c>
      <c r="Z674" s="24">
        <f>IF(AC674=15,J674,0)</f>
        <v>0</v>
      </c>
      <c r="AA674" s="24">
        <f>IF(AC674=21,J674,0)</f>
        <v>0</v>
      </c>
      <c r="AC674" s="26">
        <v>21</v>
      </c>
      <c r="AD674" s="26">
        <f>G674*0.315275310834813</f>
        <v>0</v>
      </c>
      <c r="AE674" s="26">
        <f>G674*(1-0.315275310834813)</f>
        <v>0</v>
      </c>
      <c r="AL674" s="26">
        <f>F674*AD674</f>
        <v>0</v>
      </c>
      <c r="AM674" s="26">
        <f>F674*AE674</f>
        <v>0</v>
      </c>
      <c r="AN674" s="27" t="s">
        <v>1191</v>
      </c>
      <c r="AO674" s="27" t="s">
        <v>1205</v>
      </c>
      <c r="AP674" s="15" t="s">
        <v>1211</v>
      </c>
    </row>
    <row r="675" spans="1:42" x14ac:dyDescent="0.2">
      <c r="D675" s="28" t="s">
        <v>1015</v>
      </c>
      <c r="F675" s="29">
        <v>18.88</v>
      </c>
    </row>
    <row r="676" spans="1:42" x14ac:dyDescent="0.2">
      <c r="A676" s="31" t="s">
        <v>319</v>
      </c>
      <c r="B676" s="31" t="s">
        <v>713</v>
      </c>
      <c r="C676" s="31" t="s">
        <v>761</v>
      </c>
      <c r="D676" s="31" t="s">
        <v>1248</v>
      </c>
      <c r="E676" s="31" t="s">
        <v>1146</v>
      </c>
      <c r="F676" s="32">
        <v>19.82</v>
      </c>
      <c r="G676" s="32">
        <v>0</v>
      </c>
      <c r="H676" s="32">
        <f>ROUND(F676*AD676,2)</f>
        <v>0</v>
      </c>
      <c r="I676" s="32">
        <f>J676-H676</f>
        <v>0</v>
      </c>
      <c r="J676" s="32">
        <f>ROUND(F676*G676,2)</f>
        <v>0</v>
      </c>
      <c r="K676" s="32">
        <v>1.6E-2</v>
      </c>
      <c r="L676" s="32">
        <f>F676*K676</f>
        <v>0.31712000000000001</v>
      </c>
      <c r="M676" s="33" t="s">
        <v>1170</v>
      </c>
      <c r="N676" s="32">
        <f>IF(M676="5",I676,0)</f>
        <v>0</v>
      </c>
      <c r="Y676" s="32">
        <f>IF(AC676=0,J676,0)</f>
        <v>0</v>
      </c>
      <c r="Z676" s="32">
        <f>IF(AC676=15,J676,0)</f>
        <v>0</v>
      </c>
      <c r="AA676" s="32">
        <f>IF(AC676=21,J676,0)</f>
        <v>0</v>
      </c>
      <c r="AC676" s="26">
        <v>21</v>
      </c>
      <c r="AD676" s="26">
        <f>G676*1</f>
        <v>0</v>
      </c>
      <c r="AE676" s="26">
        <f>G676*(1-1)</f>
        <v>0</v>
      </c>
      <c r="AL676" s="26">
        <f>F676*AD676</f>
        <v>0</v>
      </c>
      <c r="AM676" s="26">
        <f>F676*AE676</f>
        <v>0</v>
      </c>
      <c r="AN676" s="27" t="s">
        <v>1191</v>
      </c>
      <c r="AO676" s="27" t="s">
        <v>1205</v>
      </c>
      <c r="AP676" s="15" t="s">
        <v>1211</v>
      </c>
    </row>
    <row r="677" spans="1:42" x14ac:dyDescent="0.2">
      <c r="D677" s="28" t="s">
        <v>1016</v>
      </c>
      <c r="F677" s="29">
        <v>19.82</v>
      </c>
    </row>
    <row r="678" spans="1:42" x14ac:dyDescent="0.2">
      <c r="A678" s="23" t="s">
        <v>320</v>
      </c>
      <c r="B678" s="23" t="s">
        <v>713</v>
      </c>
      <c r="C678" s="23" t="s">
        <v>758</v>
      </c>
      <c r="D678" s="23" t="s">
        <v>854</v>
      </c>
      <c r="E678" s="23" t="s">
        <v>1146</v>
      </c>
      <c r="F678" s="24">
        <v>18.88</v>
      </c>
      <c r="G678" s="24">
        <v>0</v>
      </c>
      <c r="H678" s="24">
        <f>ROUND(F678*AD678,2)</f>
        <v>0</v>
      </c>
      <c r="I678" s="24">
        <f>J678-H678</f>
        <v>0</v>
      </c>
      <c r="J678" s="24">
        <f>ROUND(F678*G678,2)</f>
        <v>0</v>
      </c>
      <c r="K678" s="24">
        <v>1.1E-4</v>
      </c>
      <c r="L678" s="24">
        <f>F678*K678</f>
        <v>2.0768000000000002E-3</v>
      </c>
      <c r="M678" s="25" t="s">
        <v>7</v>
      </c>
      <c r="N678" s="24">
        <f>IF(M678="5",I678,0)</f>
        <v>0</v>
      </c>
      <c r="Y678" s="24">
        <f>IF(AC678=0,J678,0)</f>
        <v>0</v>
      </c>
      <c r="Z678" s="24">
        <f>IF(AC678=15,J678,0)</f>
        <v>0</v>
      </c>
      <c r="AA678" s="24">
        <f>IF(AC678=21,J678,0)</f>
        <v>0</v>
      </c>
      <c r="AC678" s="26">
        <v>21</v>
      </c>
      <c r="AD678" s="26">
        <f>G678*1</f>
        <v>0</v>
      </c>
      <c r="AE678" s="26">
        <f>G678*(1-1)</f>
        <v>0</v>
      </c>
      <c r="AL678" s="26">
        <f>F678*AD678</f>
        <v>0</v>
      </c>
      <c r="AM678" s="26">
        <f>F678*AE678</f>
        <v>0</v>
      </c>
      <c r="AN678" s="27" t="s">
        <v>1191</v>
      </c>
      <c r="AO678" s="27" t="s">
        <v>1205</v>
      </c>
      <c r="AP678" s="15" t="s">
        <v>1211</v>
      </c>
    </row>
    <row r="679" spans="1:42" x14ac:dyDescent="0.2">
      <c r="D679" s="28" t="s">
        <v>1015</v>
      </c>
      <c r="F679" s="29">
        <v>18.88</v>
      </c>
    </row>
    <row r="680" spans="1:42" x14ac:dyDescent="0.2">
      <c r="A680" s="23" t="s">
        <v>321</v>
      </c>
      <c r="B680" s="23" t="s">
        <v>713</v>
      </c>
      <c r="C680" s="23" t="s">
        <v>759</v>
      </c>
      <c r="D680" s="23" t="s">
        <v>855</v>
      </c>
      <c r="E680" s="23" t="s">
        <v>1148</v>
      </c>
      <c r="F680" s="24">
        <v>25.45</v>
      </c>
      <c r="G680" s="24">
        <v>0</v>
      </c>
      <c r="H680" s="24">
        <f>ROUND(F680*AD680,2)</f>
        <v>0</v>
      </c>
      <c r="I680" s="24">
        <f>J680-H680</f>
        <v>0</v>
      </c>
      <c r="J680" s="24">
        <f>ROUND(F680*G680,2)</f>
        <v>0</v>
      </c>
      <c r="K680" s="24">
        <v>0</v>
      </c>
      <c r="L680" s="24">
        <f>F680*K680</f>
        <v>0</v>
      </c>
      <c r="M680" s="25" t="s">
        <v>7</v>
      </c>
      <c r="N680" s="24">
        <f>IF(M680="5",I680,0)</f>
        <v>0</v>
      </c>
      <c r="Y680" s="24">
        <f>IF(AC680=0,J680,0)</f>
        <v>0</v>
      </c>
      <c r="Z680" s="24">
        <f>IF(AC680=15,J680,0)</f>
        <v>0</v>
      </c>
      <c r="AA680" s="24">
        <f>IF(AC680=21,J680,0)</f>
        <v>0</v>
      </c>
      <c r="AC680" s="26">
        <v>21</v>
      </c>
      <c r="AD680" s="26">
        <f>G680*0</f>
        <v>0</v>
      </c>
      <c r="AE680" s="26">
        <f>G680*(1-0)</f>
        <v>0</v>
      </c>
      <c r="AL680" s="26">
        <f>F680*AD680</f>
        <v>0</v>
      </c>
      <c r="AM680" s="26">
        <f>F680*AE680</f>
        <v>0</v>
      </c>
      <c r="AN680" s="27" t="s">
        <v>1191</v>
      </c>
      <c r="AO680" s="27" t="s">
        <v>1205</v>
      </c>
      <c r="AP680" s="15" t="s">
        <v>1211</v>
      </c>
    </row>
    <row r="681" spans="1:42" x14ac:dyDescent="0.2">
      <c r="D681" s="28" t="s">
        <v>1017</v>
      </c>
      <c r="F681" s="29">
        <v>14.25</v>
      </c>
    </row>
    <row r="682" spans="1:42" x14ac:dyDescent="0.2">
      <c r="D682" s="28" t="s">
        <v>857</v>
      </c>
      <c r="F682" s="29">
        <v>6.4</v>
      </c>
    </row>
    <row r="683" spans="1:42" x14ac:dyDescent="0.2">
      <c r="D683" s="28" t="s">
        <v>1018</v>
      </c>
      <c r="F683" s="29">
        <v>4.8</v>
      </c>
    </row>
    <row r="684" spans="1:42" x14ac:dyDescent="0.2">
      <c r="A684" s="23" t="s">
        <v>322</v>
      </c>
      <c r="B684" s="23" t="s">
        <v>713</v>
      </c>
      <c r="C684" s="23" t="s">
        <v>760</v>
      </c>
      <c r="D684" s="23" t="s">
        <v>859</v>
      </c>
      <c r="E684" s="23" t="s">
        <v>1148</v>
      </c>
      <c r="F684" s="24">
        <v>6.72</v>
      </c>
      <c r="G684" s="24">
        <v>0</v>
      </c>
      <c r="H684" s="24">
        <f>ROUND(F684*AD684,2)</f>
        <v>0</v>
      </c>
      <c r="I684" s="24">
        <f>J684-H684</f>
        <v>0</v>
      </c>
      <c r="J684" s="24">
        <f>ROUND(F684*G684,2)</f>
        <v>0</v>
      </c>
      <c r="K684" s="24">
        <v>2.9999999999999997E-4</v>
      </c>
      <c r="L684" s="24">
        <f>F684*K684</f>
        <v>2.0159999999999996E-3</v>
      </c>
      <c r="M684" s="25" t="s">
        <v>7</v>
      </c>
      <c r="N684" s="24">
        <f>IF(M684="5",I684,0)</f>
        <v>0</v>
      </c>
      <c r="Y684" s="24">
        <f>IF(AC684=0,J684,0)</f>
        <v>0</v>
      </c>
      <c r="Z684" s="24">
        <f>IF(AC684=15,J684,0)</f>
        <v>0</v>
      </c>
      <c r="AA684" s="24">
        <f>IF(AC684=21,J684,0)</f>
        <v>0</v>
      </c>
      <c r="AC684" s="26">
        <v>21</v>
      </c>
      <c r="AD684" s="26">
        <f>G684*1</f>
        <v>0</v>
      </c>
      <c r="AE684" s="26">
        <f>G684*(1-1)</f>
        <v>0</v>
      </c>
      <c r="AL684" s="26">
        <f>F684*AD684</f>
        <v>0</v>
      </c>
      <c r="AM684" s="26">
        <f>F684*AE684</f>
        <v>0</v>
      </c>
      <c r="AN684" s="27" t="s">
        <v>1191</v>
      </c>
      <c r="AO684" s="27" t="s">
        <v>1205</v>
      </c>
      <c r="AP684" s="15" t="s">
        <v>1211</v>
      </c>
    </row>
    <row r="685" spans="1:42" x14ac:dyDescent="0.2">
      <c r="D685" s="28" t="s">
        <v>860</v>
      </c>
      <c r="F685" s="29">
        <v>6.72</v>
      </c>
    </row>
    <row r="686" spans="1:42" x14ac:dyDescent="0.2">
      <c r="A686" s="23" t="s">
        <v>323</v>
      </c>
      <c r="B686" s="23" t="s">
        <v>713</v>
      </c>
      <c r="C686" s="23" t="s">
        <v>762</v>
      </c>
      <c r="D686" s="23" t="s">
        <v>862</v>
      </c>
      <c r="E686" s="23" t="s">
        <v>1148</v>
      </c>
      <c r="F686" s="24">
        <v>14.96</v>
      </c>
      <c r="G686" s="24">
        <v>0</v>
      </c>
      <c r="H686" s="24">
        <f>ROUND(F686*AD686,2)</f>
        <v>0</v>
      </c>
      <c r="I686" s="24">
        <f>J686-H686</f>
        <v>0</v>
      </c>
      <c r="J686" s="24">
        <f>ROUND(F686*G686,2)</f>
        <v>0</v>
      </c>
      <c r="K686" s="24">
        <v>2.9999999999999997E-4</v>
      </c>
      <c r="L686" s="24">
        <f>F686*K686</f>
        <v>4.4879999999999998E-3</v>
      </c>
      <c r="M686" s="25" t="s">
        <v>7</v>
      </c>
      <c r="N686" s="24">
        <f>IF(M686="5",I686,0)</f>
        <v>0</v>
      </c>
      <c r="Y686" s="24">
        <f>IF(AC686=0,J686,0)</f>
        <v>0</v>
      </c>
      <c r="Z686" s="24">
        <f>IF(AC686=15,J686,0)</f>
        <v>0</v>
      </c>
      <c r="AA686" s="24">
        <f>IF(AC686=21,J686,0)</f>
        <v>0</v>
      </c>
      <c r="AC686" s="26">
        <v>21</v>
      </c>
      <c r="AD686" s="26">
        <f>G686*1</f>
        <v>0</v>
      </c>
      <c r="AE686" s="26">
        <f>G686*(1-1)</f>
        <v>0</v>
      </c>
      <c r="AL686" s="26">
        <f>F686*AD686</f>
        <v>0</v>
      </c>
      <c r="AM686" s="26">
        <f>F686*AE686</f>
        <v>0</v>
      </c>
      <c r="AN686" s="27" t="s">
        <v>1191</v>
      </c>
      <c r="AO686" s="27" t="s">
        <v>1205</v>
      </c>
      <c r="AP686" s="15" t="s">
        <v>1211</v>
      </c>
    </row>
    <row r="687" spans="1:42" x14ac:dyDescent="0.2">
      <c r="D687" s="28" t="s">
        <v>863</v>
      </c>
      <c r="F687" s="29">
        <v>14.96</v>
      </c>
    </row>
    <row r="688" spans="1:42" x14ac:dyDescent="0.2">
      <c r="A688" s="23" t="s">
        <v>324</v>
      </c>
      <c r="B688" s="23" t="s">
        <v>713</v>
      </c>
      <c r="C688" s="23" t="s">
        <v>763</v>
      </c>
      <c r="D688" s="23" t="s">
        <v>864</v>
      </c>
      <c r="E688" s="23" t="s">
        <v>1148</v>
      </c>
      <c r="F688" s="24">
        <v>5.04</v>
      </c>
      <c r="G688" s="24">
        <v>0</v>
      </c>
      <c r="H688" s="24">
        <f>ROUND(F688*AD688,2)</f>
        <v>0</v>
      </c>
      <c r="I688" s="24">
        <f>J688-H688</f>
        <v>0</v>
      </c>
      <c r="J688" s="24">
        <f>ROUND(F688*G688,2)</f>
        <v>0</v>
      </c>
      <c r="K688" s="24">
        <v>2.9999999999999997E-4</v>
      </c>
      <c r="L688" s="24">
        <f>F688*K688</f>
        <v>1.5119999999999999E-3</v>
      </c>
      <c r="M688" s="25" t="s">
        <v>7</v>
      </c>
      <c r="N688" s="24">
        <f>IF(M688="5",I688,0)</f>
        <v>0</v>
      </c>
      <c r="Y688" s="24">
        <f>IF(AC688=0,J688,0)</f>
        <v>0</v>
      </c>
      <c r="Z688" s="24">
        <f>IF(AC688=15,J688,0)</f>
        <v>0</v>
      </c>
      <c r="AA688" s="24">
        <f>IF(AC688=21,J688,0)</f>
        <v>0</v>
      </c>
      <c r="AC688" s="26">
        <v>21</v>
      </c>
      <c r="AD688" s="26">
        <f>G688*1</f>
        <v>0</v>
      </c>
      <c r="AE688" s="26">
        <f>G688*(1-1)</f>
        <v>0</v>
      </c>
      <c r="AL688" s="26">
        <f>F688*AD688</f>
        <v>0</v>
      </c>
      <c r="AM688" s="26">
        <f>F688*AE688</f>
        <v>0</v>
      </c>
      <c r="AN688" s="27" t="s">
        <v>1191</v>
      </c>
      <c r="AO688" s="27" t="s">
        <v>1205</v>
      </c>
      <c r="AP688" s="15" t="s">
        <v>1211</v>
      </c>
    </row>
    <row r="689" spans="1:42" x14ac:dyDescent="0.2">
      <c r="D689" s="28" t="s">
        <v>865</v>
      </c>
      <c r="F689" s="29">
        <v>5.04</v>
      </c>
    </row>
    <row r="690" spans="1:42" x14ac:dyDescent="0.2">
      <c r="A690" s="23" t="s">
        <v>325</v>
      </c>
      <c r="B690" s="23" t="s">
        <v>713</v>
      </c>
      <c r="C690" s="23" t="s">
        <v>764</v>
      </c>
      <c r="D690" s="23" t="s">
        <v>866</v>
      </c>
      <c r="E690" s="23" t="s">
        <v>1149</v>
      </c>
      <c r="F690" s="24">
        <v>0.4</v>
      </c>
      <c r="G690" s="24">
        <v>0</v>
      </c>
      <c r="H690" s="24">
        <f>ROUND(F690*AD690,2)</f>
        <v>0</v>
      </c>
      <c r="I690" s="24">
        <f>J690-H690</f>
        <v>0</v>
      </c>
      <c r="J690" s="24">
        <f>ROUND(F690*G690,2)</f>
        <v>0</v>
      </c>
      <c r="K690" s="24">
        <v>0</v>
      </c>
      <c r="L690" s="24">
        <f>F690*K690</f>
        <v>0</v>
      </c>
      <c r="M690" s="25" t="s">
        <v>11</v>
      </c>
      <c r="N690" s="24">
        <f>IF(M690="5",I690,0)</f>
        <v>0</v>
      </c>
      <c r="Y690" s="24">
        <f>IF(AC690=0,J690,0)</f>
        <v>0</v>
      </c>
      <c r="Z690" s="24">
        <f>IF(AC690=15,J690,0)</f>
        <v>0</v>
      </c>
      <c r="AA690" s="24">
        <f>IF(AC690=21,J690,0)</f>
        <v>0</v>
      </c>
      <c r="AC690" s="26">
        <v>21</v>
      </c>
      <c r="AD690" s="26">
        <f>G690*0</f>
        <v>0</v>
      </c>
      <c r="AE690" s="26">
        <f>G690*(1-0)</f>
        <v>0</v>
      </c>
      <c r="AL690" s="26">
        <f>F690*AD690</f>
        <v>0</v>
      </c>
      <c r="AM690" s="26">
        <f>F690*AE690</f>
        <v>0</v>
      </c>
      <c r="AN690" s="27" t="s">
        <v>1191</v>
      </c>
      <c r="AO690" s="27" t="s">
        <v>1205</v>
      </c>
      <c r="AP690" s="15" t="s">
        <v>1211</v>
      </c>
    </row>
    <row r="691" spans="1:42" x14ac:dyDescent="0.2">
      <c r="D691" s="28" t="s">
        <v>1019</v>
      </c>
      <c r="F691" s="29">
        <v>0.4</v>
      </c>
    </row>
    <row r="692" spans="1:42" x14ac:dyDescent="0.2">
      <c r="A692" s="20"/>
      <c r="B692" s="21" t="s">
        <v>713</v>
      </c>
      <c r="C692" s="21" t="s">
        <v>706</v>
      </c>
      <c r="D692" s="57" t="s">
        <v>868</v>
      </c>
      <c r="E692" s="58"/>
      <c r="F692" s="58"/>
      <c r="G692" s="58"/>
      <c r="H692" s="22">
        <f>SUM(H693:H695)</f>
        <v>0</v>
      </c>
      <c r="I692" s="22">
        <f>SUM(I693:I695)</f>
        <v>0</v>
      </c>
      <c r="J692" s="22">
        <f>H692+I692</f>
        <v>0</v>
      </c>
      <c r="K692" s="15"/>
      <c r="L692" s="22">
        <f>SUM(L693:L695)</f>
        <v>8.5680000000000001E-4</v>
      </c>
      <c r="O692" s="22">
        <f>IF(P692="PR",J692,SUM(N693:N695))</f>
        <v>0</v>
      </c>
      <c r="P692" s="15" t="s">
        <v>1174</v>
      </c>
      <c r="Q692" s="22">
        <f>IF(P692="HS",H692,0)</f>
        <v>0</v>
      </c>
      <c r="R692" s="22">
        <f>IF(P692="HS",I692-O692,0)</f>
        <v>0</v>
      </c>
      <c r="S692" s="22">
        <f>IF(P692="PS",H692,0)</f>
        <v>0</v>
      </c>
      <c r="T692" s="22">
        <f>IF(P692="PS",I692-O692,0)</f>
        <v>0</v>
      </c>
      <c r="U692" s="22">
        <f>IF(P692="MP",H692,0)</f>
        <v>0</v>
      </c>
      <c r="V692" s="22">
        <f>IF(P692="MP",I692-O692,0)</f>
        <v>0</v>
      </c>
      <c r="W692" s="22">
        <f>IF(P692="OM",H692,0)</f>
        <v>0</v>
      </c>
      <c r="X692" s="15" t="s">
        <v>713</v>
      </c>
      <c r="AH692" s="22">
        <f>SUM(Y693:Y695)</f>
        <v>0</v>
      </c>
      <c r="AI692" s="22">
        <f>SUM(Z693:Z695)</f>
        <v>0</v>
      </c>
      <c r="AJ692" s="22">
        <f>SUM(AA693:AA695)</f>
        <v>0</v>
      </c>
    </row>
    <row r="693" spans="1:42" x14ac:dyDescent="0.2">
      <c r="A693" s="23" t="s">
        <v>326</v>
      </c>
      <c r="B693" s="23" t="s">
        <v>713</v>
      </c>
      <c r="C693" s="23" t="s">
        <v>765</v>
      </c>
      <c r="D693" s="23" t="s">
        <v>869</v>
      </c>
      <c r="E693" s="23" t="s">
        <v>1146</v>
      </c>
      <c r="F693" s="24">
        <v>4.08</v>
      </c>
      <c r="G693" s="24">
        <v>0</v>
      </c>
      <c r="H693" s="24">
        <f>ROUND(F693*AD693,2)</f>
        <v>0</v>
      </c>
      <c r="I693" s="24">
        <f>J693-H693</f>
        <v>0</v>
      </c>
      <c r="J693" s="24">
        <f>ROUND(F693*G693,2)</f>
        <v>0</v>
      </c>
      <c r="K693" s="24">
        <v>6.9999999999999994E-5</v>
      </c>
      <c r="L693" s="24">
        <f>F693*K693</f>
        <v>2.856E-4</v>
      </c>
      <c r="M693" s="25" t="s">
        <v>7</v>
      </c>
      <c r="N693" s="24">
        <f>IF(M693="5",I693,0)</f>
        <v>0</v>
      </c>
      <c r="Y693" s="24">
        <f>IF(AC693=0,J693,0)</f>
        <v>0</v>
      </c>
      <c r="Z693" s="24">
        <f>IF(AC693=15,J693,0)</f>
        <v>0</v>
      </c>
      <c r="AA693" s="24">
        <f>IF(AC693=21,J693,0)</f>
        <v>0</v>
      </c>
      <c r="AC693" s="26">
        <v>21</v>
      </c>
      <c r="AD693" s="26">
        <f>G693*0.30859375</f>
        <v>0</v>
      </c>
      <c r="AE693" s="26">
        <f>G693*(1-0.30859375)</f>
        <v>0</v>
      </c>
      <c r="AL693" s="26">
        <f>F693*AD693</f>
        <v>0</v>
      </c>
      <c r="AM693" s="26">
        <f>F693*AE693</f>
        <v>0</v>
      </c>
      <c r="AN693" s="27" t="s">
        <v>1192</v>
      </c>
      <c r="AO693" s="27" t="s">
        <v>1205</v>
      </c>
      <c r="AP693" s="15" t="s">
        <v>1211</v>
      </c>
    </row>
    <row r="694" spans="1:42" x14ac:dyDescent="0.2">
      <c r="D694" s="28" t="s">
        <v>1020</v>
      </c>
      <c r="F694" s="29">
        <v>4.08</v>
      </c>
    </row>
    <row r="695" spans="1:42" x14ac:dyDescent="0.2">
      <c r="A695" s="23" t="s">
        <v>327</v>
      </c>
      <c r="B695" s="23" t="s">
        <v>713</v>
      </c>
      <c r="C695" s="23" t="s">
        <v>766</v>
      </c>
      <c r="D695" s="23" t="s">
        <v>1249</v>
      </c>
      <c r="E695" s="23" t="s">
        <v>1146</v>
      </c>
      <c r="F695" s="24">
        <v>4.08</v>
      </c>
      <c r="G695" s="24">
        <v>0</v>
      </c>
      <c r="H695" s="24">
        <f>ROUND(F695*AD695,2)</f>
        <v>0</v>
      </c>
      <c r="I695" s="24">
        <f>J695-H695</f>
        <v>0</v>
      </c>
      <c r="J695" s="24">
        <f>ROUND(F695*G695,2)</f>
        <v>0</v>
      </c>
      <c r="K695" s="24">
        <v>1.3999999999999999E-4</v>
      </c>
      <c r="L695" s="24">
        <f>F695*K695</f>
        <v>5.7120000000000001E-4</v>
      </c>
      <c r="M695" s="25" t="s">
        <v>7</v>
      </c>
      <c r="N695" s="24">
        <f>IF(M695="5",I695,0)</f>
        <v>0</v>
      </c>
      <c r="Y695" s="24">
        <f>IF(AC695=0,J695,0)</f>
        <v>0</v>
      </c>
      <c r="Z695" s="24">
        <f>IF(AC695=15,J695,0)</f>
        <v>0</v>
      </c>
      <c r="AA695" s="24">
        <f>IF(AC695=21,J695,0)</f>
        <v>0</v>
      </c>
      <c r="AC695" s="26">
        <v>21</v>
      </c>
      <c r="AD695" s="26">
        <f>G695*0.45045871559633</f>
        <v>0</v>
      </c>
      <c r="AE695" s="26">
        <f>G695*(1-0.45045871559633)</f>
        <v>0</v>
      </c>
      <c r="AL695" s="26">
        <f>F695*AD695</f>
        <v>0</v>
      </c>
      <c r="AM695" s="26">
        <f>F695*AE695</f>
        <v>0</v>
      </c>
      <c r="AN695" s="27" t="s">
        <v>1192</v>
      </c>
      <c r="AO695" s="27" t="s">
        <v>1205</v>
      </c>
      <c r="AP695" s="15" t="s">
        <v>1211</v>
      </c>
    </row>
    <row r="696" spans="1:42" x14ac:dyDescent="0.2">
      <c r="D696" s="28" t="s">
        <v>1020</v>
      </c>
      <c r="F696" s="29">
        <v>4.08</v>
      </c>
    </row>
    <row r="697" spans="1:42" x14ac:dyDescent="0.2">
      <c r="A697" s="20"/>
      <c r="B697" s="21" t="s">
        <v>713</v>
      </c>
      <c r="C697" s="21" t="s">
        <v>99</v>
      </c>
      <c r="D697" s="57" t="s">
        <v>872</v>
      </c>
      <c r="E697" s="58"/>
      <c r="F697" s="58"/>
      <c r="G697" s="58"/>
      <c r="H697" s="22">
        <f>SUM(H698:H706)</f>
        <v>0</v>
      </c>
      <c r="I697" s="22">
        <f>SUM(I698:I706)</f>
        <v>0</v>
      </c>
      <c r="J697" s="22">
        <f>H697+I697</f>
        <v>0</v>
      </c>
      <c r="K697" s="15"/>
      <c r="L697" s="22">
        <f>SUM(L698:L706)</f>
        <v>1.8452400000000001E-2</v>
      </c>
      <c r="O697" s="22">
        <f>IF(P697="PR",J697,SUM(N698:N706))</f>
        <v>0</v>
      </c>
      <c r="P697" s="15" t="s">
        <v>1173</v>
      </c>
      <c r="Q697" s="22">
        <f>IF(P697="HS",H697,0)</f>
        <v>0</v>
      </c>
      <c r="R697" s="22">
        <f>IF(P697="HS",I697-O697,0)</f>
        <v>0</v>
      </c>
      <c r="S697" s="22">
        <f>IF(P697="PS",H697,0)</f>
        <v>0</v>
      </c>
      <c r="T697" s="22">
        <f>IF(P697="PS",I697-O697,0)</f>
        <v>0</v>
      </c>
      <c r="U697" s="22">
        <f>IF(P697="MP",H697,0)</f>
        <v>0</v>
      </c>
      <c r="V697" s="22">
        <f>IF(P697="MP",I697-O697,0)</f>
        <v>0</v>
      </c>
      <c r="W697" s="22">
        <f>IF(P697="OM",H697,0)</f>
        <v>0</v>
      </c>
      <c r="X697" s="15" t="s">
        <v>713</v>
      </c>
      <c r="AH697" s="22">
        <f>SUM(Y698:Y706)</f>
        <v>0</v>
      </c>
      <c r="AI697" s="22">
        <f>SUM(Z698:Z706)</f>
        <v>0</v>
      </c>
      <c r="AJ697" s="22">
        <f>SUM(AA698:AA706)</f>
        <v>0</v>
      </c>
    </row>
    <row r="698" spans="1:42" x14ac:dyDescent="0.2">
      <c r="A698" s="23" t="s">
        <v>328</v>
      </c>
      <c r="B698" s="23" t="s">
        <v>713</v>
      </c>
      <c r="C698" s="23" t="s">
        <v>767</v>
      </c>
      <c r="D698" s="23" t="s">
        <v>873</v>
      </c>
      <c r="E698" s="23" t="s">
        <v>1151</v>
      </c>
      <c r="F698" s="24">
        <v>1</v>
      </c>
      <c r="G698" s="24">
        <v>0</v>
      </c>
      <c r="H698" s="24">
        <f>ROUND(F698*AD698,2)</f>
        <v>0</v>
      </c>
      <c r="I698" s="24">
        <f>J698-H698</f>
        <v>0</v>
      </c>
      <c r="J698" s="24">
        <f>ROUND(F698*G698,2)</f>
        <v>0</v>
      </c>
      <c r="K698" s="24">
        <v>0</v>
      </c>
      <c r="L698" s="24">
        <f>F698*K698</f>
        <v>0</v>
      </c>
      <c r="M698" s="25" t="s">
        <v>7</v>
      </c>
      <c r="N698" s="24">
        <f>IF(M698="5",I698,0)</f>
        <v>0</v>
      </c>
      <c r="Y698" s="24">
        <f>IF(AC698=0,J698,0)</f>
        <v>0</v>
      </c>
      <c r="Z698" s="24">
        <f>IF(AC698=15,J698,0)</f>
        <v>0</v>
      </c>
      <c r="AA698" s="24">
        <f>IF(AC698=21,J698,0)</f>
        <v>0</v>
      </c>
      <c r="AC698" s="26">
        <v>21</v>
      </c>
      <c r="AD698" s="26">
        <f>G698*0.297029702970297</f>
        <v>0</v>
      </c>
      <c r="AE698" s="26">
        <f>G698*(1-0.297029702970297)</f>
        <v>0</v>
      </c>
      <c r="AL698" s="26">
        <f>F698*AD698</f>
        <v>0</v>
      </c>
      <c r="AM698" s="26">
        <f>F698*AE698</f>
        <v>0</v>
      </c>
      <c r="AN698" s="27" t="s">
        <v>1193</v>
      </c>
      <c r="AO698" s="27" t="s">
        <v>1206</v>
      </c>
      <c r="AP698" s="15" t="s">
        <v>1211</v>
      </c>
    </row>
    <row r="699" spans="1:42" x14ac:dyDescent="0.2">
      <c r="D699" s="28" t="s">
        <v>831</v>
      </c>
      <c r="F699" s="29">
        <v>1</v>
      </c>
    </row>
    <row r="700" spans="1:42" x14ac:dyDescent="0.2">
      <c r="A700" s="23" t="s">
        <v>329</v>
      </c>
      <c r="B700" s="23" t="s">
        <v>713</v>
      </c>
      <c r="C700" s="23" t="s">
        <v>768</v>
      </c>
      <c r="D700" s="23" t="s">
        <v>1222</v>
      </c>
      <c r="E700" s="23" t="s">
        <v>1151</v>
      </c>
      <c r="F700" s="24">
        <v>1</v>
      </c>
      <c r="G700" s="24">
        <v>0</v>
      </c>
      <c r="H700" s="24">
        <f>ROUND(F700*AD700,2)</f>
        <v>0</v>
      </c>
      <c r="I700" s="24">
        <f>J700-H700</f>
        <v>0</v>
      </c>
      <c r="J700" s="24">
        <f>ROUND(F700*G700,2)</f>
        <v>0</v>
      </c>
      <c r="K700" s="24">
        <v>4.0000000000000002E-4</v>
      </c>
      <c r="L700" s="24">
        <f>F700*K700</f>
        <v>4.0000000000000002E-4</v>
      </c>
      <c r="M700" s="25" t="s">
        <v>7</v>
      </c>
      <c r="N700" s="24">
        <f>IF(M700="5",I700,0)</f>
        <v>0</v>
      </c>
      <c r="Y700" s="24">
        <f>IF(AC700=0,J700,0)</f>
        <v>0</v>
      </c>
      <c r="Z700" s="24">
        <f>IF(AC700=15,J700,0)</f>
        <v>0</v>
      </c>
      <c r="AA700" s="24">
        <f>IF(AC700=21,J700,0)</f>
        <v>0</v>
      </c>
      <c r="AC700" s="26">
        <v>21</v>
      </c>
      <c r="AD700" s="26">
        <f>G700*1</f>
        <v>0</v>
      </c>
      <c r="AE700" s="26">
        <f>G700*(1-1)</f>
        <v>0</v>
      </c>
      <c r="AL700" s="26">
        <f>F700*AD700</f>
        <v>0</v>
      </c>
      <c r="AM700" s="26">
        <f>F700*AE700</f>
        <v>0</v>
      </c>
      <c r="AN700" s="27" t="s">
        <v>1193</v>
      </c>
      <c r="AO700" s="27" t="s">
        <v>1206</v>
      </c>
      <c r="AP700" s="15" t="s">
        <v>1211</v>
      </c>
    </row>
    <row r="701" spans="1:42" x14ac:dyDescent="0.2">
      <c r="D701" s="28" t="s">
        <v>831</v>
      </c>
      <c r="F701" s="29">
        <v>1</v>
      </c>
    </row>
    <row r="702" spans="1:42" x14ac:dyDescent="0.2">
      <c r="A702" s="23" t="s">
        <v>330</v>
      </c>
      <c r="B702" s="23" t="s">
        <v>713</v>
      </c>
      <c r="C702" s="23" t="s">
        <v>769</v>
      </c>
      <c r="D702" s="23" t="s">
        <v>874</v>
      </c>
      <c r="E702" s="23" t="s">
        <v>1151</v>
      </c>
      <c r="F702" s="24">
        <v>1</v>
      </c>
      <c r="G702" s="24">
        <v>0</v>
      </c>
      <c r="H702" s="24">
        <f>ROUND(F702*AD702,2)</f>
        <v>0</v>
      </c>
      <c r="I702" s="24">
        <f>J702-H702</f>
        <v>0</v>
      </c>
      <c r="J702" s="24">
        <f>ROUND(F702*G702,2)</f>
        <v>0</v>
      </c>
      <c r="K702" s="24">
        <v>2.14E-3</v>
      </c>
      <c r="L702" s="24">
        <f>F702*K702</f>
        <v>2.14E-3</v>
      </c>
      <c r="M702" s="25" t="s">
        <v>7</v>
      </c>
      <c r="N702" s="24">
        <f>IF(M702="5",I702,0)</f>
        <v>0</v>
      </c>
      <c r="Y702" s="24">
        <f>IF(AC702=0,J702,0)</f>
        <v>0</v>
      </c>
      <c r="Z702" s="24">
        <f>IF(AC702=15,J702,0)</f>
        <v>0</v>
      </c>
      <c r="AA702" s="24">
        <f>IF(AC702=21,J702,0)</f>
        <v>0</v>
      </c>
      <c r="AC702" s="26">
        <v>21</v>
      </c>
      <c r="AD702" s="26">
        <f>G702*0.474254742547426</f>
        <v>0</v>
      </c>
      <c r="AE702" s="26">
        <f>G702*(1-0.474254742547426)</f>
        <v>0</v>
      </c>
      <c r="AL702" s="26">
        <f>F702*AD702</f>
        <v>0</v>
      </c>
      <c r="AM702" s="26">
        <f>F702*AE702</f>
        <v>0</v>
      </c>
      <c r="AN702" s="27" t="s">
        <v>1193</v>
      </c>
      <c r="AO702" s="27" t="s">
        <v>1206</v>
      </c>
      <c r="AP702" s="15" t="s">
        <v>1211</v>
      </c>
    </row>
    <row r="703" spans="1:42" x14ac:dyDescent="0.2">
      <c r="D703" s="28" t="s">
        <v>831</v>
      </c>
      <c r="F703" s="29">
        <v>1</v>
      </c>
    </row>
    <row r="704" spans="1:42" x14ac:dyDescent="0.2">
      <c r="A704" s="23" t="s">
        <v>331</v>
      </c>
      <c r="B704" s="23" t="s">
        <v>713</v>
      </c>
      <c r="C704" s="23" t="s">
        <v>770</v>
      </c>
      <c r="D704" s="23" t="s">
        <v>1223</v>
      </c>
      <c r="E704" s="23" t="s">
        <v>1151</v>
      </c>
      <c r="F704" s="24">
        <v>1</v>
      </c>
      <c r="G704" s="24">
        <v>0</v>
      </c>
      <c r="H704" s="24">
        <f>ROUND(F704*AD704,2)</f>
        <v>0</v>
      </c>
      <c r="I704" s="24">
        <f>J704-H704</f>
        <v>0</v>
      </c>
      <c r="J704" s="24">
        <f>ROUND(F704*G704,2)</f>
        <v>0</v>
      </c>
      <c r="K704" s="24">
        <v>1.4999999999999999E-2</v>
      </c>
      <c r="L704" s="24">
        <f>F704*K704</f>
        <v>1.4999999999999999E-2</v>
      </c>
      <c r="M704" s="25" t="s">
        <v>7</v>
      </c>
      <c r="N704" s="24">
        <f>IF(M704="5",I704,0)</f>
        <v>0</v>
      </c>
      <c r="Y704" s="24">
        <f>IF(AC704=0,J704,0)</f>
        <v>0</v>
      </c>
      <c r="Z704" s="24">
        <f>IF(AC704=15,J704,0)</f>
        <v>0</v>
      </c>
      <c r="AA704" s="24">
        <f>IF(AC704=21,J704,0)</f>
        <v>0</v>
      </c>
      <c r="AC704" s="26">
        <v>21</v>
      </c>
      <c r="AD704" s="26">
        <f>G704*1</f>
        <v>0</v>
      </c>
      <c r="AE704" s="26">
        <f>G704*(1-1)</f>
        <v>0</v>
      </c>
      <c r="AL704" s="26">
        <f>F704*AD704</f>
        <v>0</v>
      </c>
      <c r="AM704" s="26">
        <f>F704*AE704</f>
        <v>0</v>
      </c>
      <c r="AN704" s="27" t="s">
        <v>1193</v>
      </c>
      <c r="AO704" s="27" t="s">
        <v>1206</v>
      </c>
      <c r="AP704" s="15" t="s">
        <v>1211</v>
      </c>
    </row>
    <row r="705" spans="1:42" x14ac:dyDescent="0.2">
      <c r="D705" s="28" t="s">
        <v>831</v>
      </c>
      <c r="F705" s="29">
        <v>1</v>
      </c>
    </row>
    <row r="706" spans="1:42" x14ac:dyDescent="0.2">
      <c r="A706" s="23" t="s">
        <v>332</v>
      </c>
      <c r="B706" s="23" t="s">
        <v>713</v>
      </c>
      <c r="C706" s="23" t="s">
        <v>771</v>
      </c>
      <c r="D706" s="23" t="s">
        <v>875</v>
      </c>
      <c r="E706" s="23" t="s">
        <v>1146</v>
      </c>
      <c r="F706" s="24">
        <v>22.81</v>
      </c>
      <c r="G706" s="24">
        <v>0</v>
      </c>
      <c r="H706" s="24">
        <f>ROUND(F706*AD706,2)</f>
        <v>0</v>
      </c>
      <c r="I706" s="24">
        <f>J706-H706</f>
        <v>0</v>
      </c>
      <c r="J706" s="24">
        <f>ROUND(F706*G706,2)</f>
        <v>0</v>
      </c>
      <c r="K706" s="24">
        <v>4.0000000000000003E-5</v>
      </c>
      <c r="L706" s="24">
        <f>F706*K706</f>
        <v>9.1240000000000006E-4</v>
      </c>
      <c r="M706" s="25" t="s">
        <v>7</v>
      </c>
      <c r="N706" s="24">
        <f>IF(M706="5",I706,0)</f>
        <v>0</v>
      </c>
      <c r="Y706" s="24">
        <f>IF(AC706=0,J706,0)</f>
        <v>0</v>
      </c>
      <c r="Z706" s="24">
        <f>IF(AC706=15,J706,0)</f>
        <v>0</v>
      </c>
      <c r="AA706" s="24">
        <f>IF(AC706=21,J706,0)</f>
        <v>0</v>
      </c>
      <c r="AC706" s="26">
        <v>21</v>
      </c>
      <c r="AD706" s="26">
        <f>G706*0.0193808882907133</f>
        <v>0</v>
      </c>
      <c r="AE706" s="26">
        <f>G706*(1-0.0193808882907133)</f>
        <v>0</v>
      </c>
      <c r="AL706" s="26">
        <f>F706*AD706</f>
        <v>0</v>
      </c>
      <c r="AM706" s="26">
        <f>F706*AE706</f>
        <v>0</v>
      </c>
      <c r="AN706" s="27" t="s">
        <v>1193</v>
      </c>
      <c r="AO706" s="27" t="s">
        <v>1206</v>
      </c>
      <c r="AP706" s="15" t="s">
        <v>1211</v>
      </c>
    </row>
    <row r="707" spans="1:42" x14ac:dyDescent="0.2">
      <c r="D707" s="28" t="s">
        <v>1021</v>
      </c>
      <c r="F707" s="29">
        <v>22.81</v>
      </c>
    </row>
    <row r="708" spans="1:42" x14ac:dyDescent="0.2">
      <c r="A708" s="20"/>
      <c r="B708" s="21" t="s">
        <v>713</v>
      </c>
      <c r="C708" s="21" t="s">
        <v>100</v>
      </c>
      <c r="D708" s="57" t="s">
        <v>877</v>
      </c>
      <c r="E708" s="58"/>
      <c r="F708" s="58"/>
      <c r="G708" s="58"/>
      <c r="H708" s="22">
        <f>SUM(H709:H714)</f>
        <v>0</v>
      </c>
      <c r="I708" s="22">
        <f>SUM(I709:I714)</f>
        <v>0</v>
      </c>
      <c r="J708" s="22">
        <f>H708+I708</f>
        <v>0</v>
      </c>
      <c r="K708" s="15"/>
      <c r="L708" s="22">
        <f>SUM(L709:L714)</f>
        <v>8.1799999999999998E-2</v>
      </c>
      <c r="O708" s="22">
        <f>IF(P708="PR",J708,SUM(N709:N714))</f>
        <v>0</v>
      </c>
      <c r="P708" s="15" t="s">
        <v>1173</v>
      </c>
      <c r="Q708" s="22">
        <f>IF(P708="HS",H708,0)</f>
        <v>0</v>
      </c>
      <c r="R708" s="22">
        <f>IF(P708="HS",I708-O708,0)</f>
        <v>0</v>
      </c>
      <c r="S708" s="22">
        <f>IF(P708="PS",H708,0)</f>
        <v>0</v>
      </c>
      <c r="T708" s="22">
        <f>IF(P708="PS",I708-O708,0)</f>
        <v>0</v>
      </c>
      <c r="U708" s="22">
        <f>IF(P708="MP",H708,0)</f>
        <v>0</v>
      </c>
      <c r="V708" s="22">
        <f>IF(P708="MP",I708-O708,0)</f>
        <v>0</v>
      </c>
      <c r="W708" s="22">
        <f>IF(P708="OM",H708,0)</f>
        <v>0</v>
      </c>
      <c r="X708" s="15" t="s">
        <v>713</v>
      </c>
      <c r="AH708" s="22">
        <f>SUM(Y709:Y714)</f>
        <v>0</v>
      </c>
      <c r="AI708" s="22">
        <f>SUM(Z709:Z714)</f>
        <v>0</v>
      </c>
      <c r="AJ708" s="22">
        <f>SUM(AA709:AA714)</f>
        <v>0</v>
      </c>
    </row>
    <row r="709" spans="1:42" x14ac:dyDescent="0.2">
      <c r="A709" s="23" t="s">
        <v>333</v>
      </c>
      <c r="B709" s="23" t="s">
        <v>713</v>
      </c>
      <c r="C709" s="23" t="s">
        <v>772</v>
      </c>
      <c r="D709" s="23" t="s">
        <v>1022</v>
      </c>
      <c r="E709" s="23" t="s">
        <v>1151</v>
      </c>
      <c r="F709" s="24">
        <v>2</v>
      </c>
      <c r="G709" s="24">
        <v>0</v>
      </c>
      <c r="H709" s="24">
        <f t="shared" ref="H709:H714" si="72">ROUND(F709*AD709,2)</f>
        <v>0</v>
      </c>
      <c r="I709" s="24">
        <f t="shared" ref="I709:I714" si="73">J709-H709</f>
        <v>0</v>
      </c>
      <c r="J709" s="24">
        <f t="shared" ref="J709:J714" si="74">ROUND(F709*G709,2)</f>
        <v>0</v>
      </c>
      <c r="K709" s="24">
        <v>0</v>
      </c>
      <c r="L709" s="24">
        <f t="shared" ref="L709:L714" si="75">F709*K709</f>
        <v>0</v>
      </c>
      <c r="M709" s="25" t="s">
        <v>8</v>
      </c>
      <c r="N709" s="24">
        <f t="shared" ref="N709:N714" si="76">IF(M709="5",I709,0)</f>
        <v>0</v>
      </c>
      <c r="Y709" s="24">
        <f t="shared" ref="Y709:Y714" si="77">IF(AC709=0,J709,0)</f>
        <v>0</v>
      </c>
      <c r="Z709" s="24">
        <f t="shared" ref="Z709:Z714" si="78">IF(AC709=15,J709,0)</f>
        <v>0</v>
      </c>
      <c r="AA709" s="24">
        <f t="shared" ref="AA709:AA714" si="79">IF(AC709=21,J709,0)</f>
        <v>0</v>
      </c>
      <c r="AC709" s="26">
        <v>21</v>
      </c>
      <c r="AD709" s="26">
        <f t="shared" ref="AD709:AD714" si="80">G709*0</f>
        <v>0</v>
      </c>
      <c r="AE709" s="26">
        <f t="shared" ref="AE709:AE714" si="81">G709*(1-0)</f>
        <v>0</v>
      </c>
      <c r="AL709" s="26">
        <f t="shared" ref="AL709:AL714" si="82">F709*AD709</f>
        <v>0</v>
      </c>
      <c r="AM709" s="26">
        <f t="shared" ref="AM709:AM714" si="83">F709*AE709</f>
        <v>0</v>
      </c>
      <c r="AN709" s="27" t="s">
        <v>1194</v>
      </c>
      <c r="AO709" s="27" t="s">
        <v>1206</v>
      </c>
      <c r="AP709" s="15" t="s">
        <v>1211</v>
      </c>
    </row>
    <row r="710" spans="1:42" x14ac:dyDescent="0.2">
      <c r="A710" s="23" t="s">
        <v>334</v>
      </c>
      <c r="B710" s="23" t="s">
        <v>713</v>
      </c>
      <c r="C710" s="23" t="s">
        <v>773</v>
      </c>
      <c r="D710" s="23" t="s">
        <v>879</v>
      </c>
      <c r="E710" s="23" t="s">
        <v>1151</v>
      </c>
      <c r="F710" s="24">
        <v>2</v>
      </c>
      <c r="G710" s="24">
        <v>0</v>
      </c>
      <c r="H710" s="24">
        <f t="shared" si="72"/>
        <v>0</v>
      </c>
      <c r="I710" s="24">
        <f t="shared" si="73"/>
        <v>0</v>
      </c>
      <c r="J710" s="24">
        <f t="shared" si="74"/>
        <v>0</v>
      </c>
      <c r="K710" s="24">
        <v>4.0000000000000002E-4</v>
      </c>
      <c r="L710" s="24">
        <f t="shared" si="75"/>
        <v>8.0000000000000004E-4</v>
      </c>
      <c r="M710" s="25" t="s">
        <v>8</v>
      </c>
      <c r="N710" s="24">
        <f t="shared" si="76"/>
        <v>0</v>
      </c>
      <c r="Y710" s="24">
        <f t="shared" si="77"/>
        <v>0</v>
      </c>
      <c r="Z710" s="24">
        <f t="shared" si="78"/>
        <v>0</v>
      </c>
      <c r="AA710" s="24">
        <f t="shared" si="79"/>
        <v>0</v>
      </c>
      <c r="AC710" s="26">
        <v>21</v>
      </c>
      <c r="AD710" s="26">
        <f t="shared" si="80"/>
        <v>0</v>
      </c>
      <c r="AE710" s="26">
        <f t="shared" si="81"/>
        <v>0</v>
      </c>
      <c r="AL710" s="26">
        <f t="shared" si="82"/>
        <v>0</v>
      </c>
      <c r="AM710" s="26">
        <f t="shared" si="83"/>
        <v>0</v>
      </c>
      <c r="AN710" s="27" t="s">
        <v>1194</v>
      </c>
      <c r="AO710" s="27" t="s">
        <v>1206</v>
      </c>
      <c r="AP710" s="15" t="s">
        <v>1211</v>
      </c>
    </row>
    <row r="711" spans="1:42" x14ac:dyDescent="0.2">
      <c r="A711" s="23" t="s">
        <v>335</v>
      </c>
      <c r="B711" s="23" t="s">
        <v>713</v>
      </c>
      <c r="C711" s="23" t="s">
        <v>774</v>
      </c>
      <c r="D711" s="23" t="s">
        <v>880</v>
      </c>
      <c r="E711" s="23" t="s">
        <v>1151</v>
      </c>
      <c r="F711" s="24">
        <v>2</v>
      </c>
      <c r="G711" s="24">
        <v>0</v>
      </c>
      <c r="H711" s="24">
        <f t="shared" si="72"/>
        <v>0</v>
      </c>
      <c r="I711" s="24">
        <f t="shared" si="73"/>
        <v>0</v>
      </c>
      <c r="J711" s="24">
        <f t="shared" si="74"/>
        <v>0</v>
      </c>
      <c r="K711" s="24">
        <v>3.0000000000000001E-3</v>
      </c>
      <c r="L711" s="24">
        <f t="shared" si="75"/>
        <v>6.0000000000000001E-3</v>
      </c>
      <c r="M711" s="25" t="s">
        <v>8</v>
      </c>
      <c r="N711" s="24">
        <f t="shared" si="76"/>
        <v>0</v>
      </c>
      <c r="Y711" s="24">
        <f t="shared" si="77"/>
        <v>0</v>
      </c>
      <c r="Z711" s="24">
        <f t="shared" si="78"/>
        <v>0</v>
      </c>
      <c r="AA711" s="24">
        <f t="shared" si="79"/>
        <v>0</v>
      </c>
      <c r="AC711" s="26">
        <v>21</v>
      </c>
      <c r="AD711" s="26">
        <f t="shared" si="80"/>
        <v>0</v>
      </c>
      <c r="AE711" s="26">
        <f t="shared" si="81"/>
        <v>0</v>
      </c>
      <c r="AL711" s="26">
        <f t="shared" si="82"/>
        <v>0</v>
      </c>
      <c r="AM711" s="26">
        <f t="shared" si="83"/>
        <v>0</v>
      </c>
      <c r="AN711" s="27" t="s">
        <v>1194</v>
      </c>
      <c r="AO711" s="27" t="s">
        <v>1206</v>
      </c>
      <c r="AP711" s="15" t="s">
        <v>1211</v>
      </c>
    </row>
    <row r="712" spans="1:42" x14ac:dyDescent="0.2">
      <c r="A712" s="23" t="s">
        <v>336</v>
      </c>
      <c r="B712" s="23" t="s">
        <v>713</v>
      </c>
      <c r="C712" s="23" t="s">
        <v>775</v>
      </c>
      <c r="D712" s="23" t="s">
        <v>881</v>
      </c>
      <c r="E712" s="23" t="s">
        <v>1151</v>
      </c>
      <c r="F712" s="24">
        <v>2</v>
      </c>
      <c r="G712" s="24">
        <v>0</v>
      </c>
      <c r="H712" s="24">
        <f t="shared" si="72"/>
        <v>0</v>
      </c>
      <c r="I712" s="24">
        <f t="shared" si="73"/>
        <v>0</v>
      </c>
      <c r="J712" s="24">
        <f t="shared" si="74"/>
        <v>0</v>
      </c>
      <c r="K712" s="24">
        <v>5.0000000000000001E-4</v>
      </c>
      <c r="L712" s="24">
        <f t="shared" si="75"/>
        <v>1E-3</v>
      </c>
      <c r="M712" s="25" t="s">
        <v>8</v>
      </c>
      <c r="N712" s="24">
        <f t="shared" si="76"/>
        <v>0</v>
      </c>
      <c r="Y712" s="24">
        <f t="shared" si="77"/>
        <v>0</v>
      </c>
      <c r="Z712" s="24">
        <f t="shared" si="78"/>
        <v>0</v>
      </c>
      <c r="AA712" s="24">
        <f t="shared" si="79"/>
        <v>0</v>
      </c>
      <c r="AC712" s="26">
        <v>21</v>
      </c>
      <c r="AD712" s="26">
        <f t="shared" si="80"/>
        <v>0</v>
      </c>
      <c r="AE712" s="26">
        <f t="shared" si="81"/>
        <v>0</v>
      </c>
      <c r="AL712" s="26">
        <f t="shared" si="82"/>
        <v>0</v>
      </c>
      <c r="AM712" s="26">
        <f t="shared" si="83"/>
        <v>0</v>
      </c>
      <c r="AN712" s="27" t="s">
        <v>1194</v>
      </c>
      <c r="AO712" s="27" t="s">
        <v>1206</v>
      </c>
      <c r="AP712" s="15" t="s">
        <v>1211</v>
      </c>
    </row>
    <row r="713" spans="1:42" x14ac:dyDescent="0.2">
      <c r="A713" s="23" t="s">
        <v>337</v>
      </c>
      <c r="B713" s="23" t="s">
        <v>713</v>
      </c>
      <c r="C713" s="23" t="s">
        <v>776</v>
      </c>
      <c r="D713" s="23" t="s">
        <v>882</v>
      </c>
      <c r="E713" s="23" t="s">
        <v>1146</v>
      </c>
      <c r="F713" s="24">
        <v>3</v>
      </c>
      <c r="G713" s="24">
        <v>0</v>
      </c>
      <c r="H713" s="24">
        <f t="shared" si="72"/>
        <v>0</v>
      </c>
      <c r="I713" s="24">
        <f t="shared" si="73"/>
        <v>0</v>
      </c>
      <c r="J713" s="24">
        <f t="shared" si="74"/>
        <v>0</v>
      </c>
      <c r="K713" s="24">
        <v>0.02</v>
      </c>
      <c r="L713" s="24">
        <f t="shared" si="75"/>
        <v>0.06</v>
      </c>
      <c r="M713" s="25" t="s">
        <v>7</v>
      </c>
      <c r="N713" s="24">
        <f t="shared" si="76"/>
        <v>0</v>
      </c>
      <c r="Y713" s="24">
        <f t="shared" si="77"/>
        <v>0</v>
      </c>
      <c r="Z713" s="24">
        <f t="shared" si="78"/>
        <v>0</v>
      </c>
      <c r="AA713" s="24">
        <f t="shared" si="79"/>
        <v>0</v>
      </c>
      <c r="AC713" s="26">
        <v>21</v>
      </c>
      <c r="AD713" s="26">
        <f t="shared" si="80"/>
        <v>0</v>
      </c>
      <c r="AE713" s="26">
        <f t="shared" si="81"/>
        <v>0</v>
      </c>
      <c r="AL713" s="26">
        <f t="shared" si="82"/>
        <v>0</v>
      </c>
      <c r="AM713" s="26">
        <f t="shared" si="83"/>
        <v>0</v>
      </c>
      <c r="AN713" s="27" t="s">
        <v>1194</v>
      </c>
      <c r="AO713" s="27" t="s">
        <v>1206</v>
      </c>
      <c r="AP713" s="15" t="s">
        <v>1211</v>
      </c>
    </row>
    <row r="714" spans="1:42" x14ac:dyDescent="0.2">
      <c r="A714" s="23" t="s">
        <v>338</v>
      </c>
      <c r="B714" s="23" t="s">
        <v>713</v>
      </c>
      <c r="C714" s="23" t="s">
        <v>777</v>
      </c>
      <c r="D714" s="23" t="s">
        <v>884</v>
      </c>
      <c r="E714" s="23" t="s">
        <v>1151</v>
      </c>
      <c r="F714" s="24">
        <v>2</v>
      </c>
      <c r="G714" s="24">
        <v>0</v>
      </c>
      <c r="H714" s="24">
        <f t="shared" si="72"/>
        <v>0</v>
      </c>
      <c r="I714" s="24">
        <f t="shared" si="73"/>
        <v>0</v>
      </c>
      <c r="J714" s="24">
        <f t="shared" si="74"/>
        <v>0</v>
      </c>
      <c r="K714" s="24">
        <v>7.0000000000000001E-3</v>
      </c>
      <c r="L714" s="24">
        <f t="shared" si="75"/>
        <v>1.4E-2</v>
      </c>
      <c r="M714" s="25" t="s">
        <v>8</v>
      </c>
      <c r="N714" s="24">
        <f t="shared" si="76"/>
        <v>0</v>
      </c>
      <c r="Y714" s="24">
        <f t="shared" si="77"/>
        <v>0</v>
      </c>
      <c r="Z714" s="24">
        <f t="shared" si="78"/>
        <v>0</v>
      </c>
      <c r="AA714" s="24">
        <f t="shared" si="79"/>
        <v>0</v>
      </c>
      <c r="AC714" s="26">
        <v>21</v>
      </c>
      <c r="AD714" s="26">
        <f t="shared" si="80"/>
        <v>0</v>
      </c>
      <c r="AE714" s="26">
        <f t="shared" si="81"/>
        <v>0</v>
      </c>
      <c r="AL714" s="26">
        <f t="shared" si="82"/>
        <v>0</v>
      </c>
      <c r="AM714" s="26">
        <f t="shared" si="83"/>
        <v>0</v>
      </c>
      <c r="AN714" s="27" t="s">
        <v>1194</v>
      </c>
      <c r="AO714" s="27" t="s">
        <v>1206</v>
      </c>
      <c r="AP714" s="15" t="s">
        <v>1211</v>
      </c>
    </row>
    <row r="715" spans="1:42" x14ac:dyDescent="0.2">
      <c r="A715" s="20"/>
      <c r="B715" s="21" t="s">
        <v>713</v>
      </c>
      <c r="C715" s="21" t="s">
        <v>101</v>
      </c>
      <c r="D715" s="57" t="s">
        <v>885</v>
      </c>
      <c r="E715" s="58"/>
      <c r="F715" s="58"/>
      <c r="G715" s="58"/>
      <c r="H715" s="22">
        <f>SUM(H716:H722)</f>
        <v>0</v>
      </c>
      <c r="I715" s="22">
        <f>SUM(I716:I722)</f>
        <v>0</v>
      </c>
      <c r="J715" s="22">
        <f>H715+I715</f>
        <v>0</v>
      </c>
      <c r="K715" s="15"/>
      <c r="L715" s="22">
        <f>SUM(L716:L722)</f>
        <v>1.47522</v>
      </c>
      <c r="O715" s="22">
        <f>IF(P715="PR",J715,SUM(N716:N722))</f>
        <v>0</v>
      </c>
      <c r="P715" s="15" t="s">
        <v>1173</v>
      </c>
      <c r="Q715" s="22">
        <f>IF(P715="HS",H715,0)</f>
        <v>0</v>
      </c>
      <c r="R715" s="22">
        <f>IF(P715="HS",I715-O715,0)</f>
        <v>0</v>
      </c>
      <c r="S715" s="22">
        <f>IF(P715="PS",H715,0)</f>
        <v>0</v>
      </c>
      <c r="T715" s="22">
        <f>IF(P715="PS",I715-O715,0)</f>
        <v>0</v>
      </c>
      <c r="U715" s="22">
        <f>IF(P715="MP",H715,0)</f>
        <v>0</v>
      </c>
      <c r="V715" s="22">
        <f>IF(P715="MP",I715-O715,0)</f>
        <v>0</v>
      </c>
      <c r="W715" s="22">
        <f>IF(P715="OM",H715,0)</f>
        <v>0</v>
      </c>
      <c r="X715" s="15" t="s">
        <v>713</v>
      </c>
      <c r="AH715" s="22">
        <f>SUM(Y716:Y722)</f>
        <v>0</v>
      </c>
      <c r="AI715" s="22">
        <f>SUM(Z716:Z722)</f>
        <v>0</v>
      </c>
      <c r="AJ715" s="22">
        <f>SUM(AA716:AA722)</f>
        <v>0</v>
      </c>
    </row>
    <row r="716" spans="1:42" x14ac:dyDescent="0.2">
      <c r="A716" s="23" t="s">
        <v>339</v>
      </c>
      <c r="B716" s="23" t="s">
        <v>713</v>
      </c>
      <c r="C716" s="23" t="s">
        <v>778</v>
      </c>
      <c r="D716" s="23" t="s">
        <v>886</v>
      </c>
      <c r="E716" s="23" t="s">
        <v>1151</v>
      </c>
      <c r="F716" s="24">
        <v>1</v>
      </c>
      <c r="G716" s="24">
        <v>0</v>
      </c>
      <c r="H716" s="24">
        <f t="shared" ref="H716:H722" si="84">ROUND(F716*AD716,2)</f>
        <v>0</v>
      </c>
      <c r="I716" s="24">
        <f t="shared" ref="I716:I722" si="85">J716-H716</f>
        <v>0</v>
      </c>
      <c r="J716" s="24">
        <f t="shared" ref="J716:J722" si="86">ROUND(F716*G716,2)</f>
        <v>0</v>
      </c>
      <c r="K716" s="24">
        <v>1.56E-3</v>
      </c>
      <c r="L716" s="24">
        <f t="shared" ref="L716:L722" si="87">F716*K716</f>
        <v>1.56E-3</v>
      </c>
      <c r="M716" s="25" t="s">
        <v>7</v>
      </c>
      <c r="N716" s="24">
        <f t="shared" ref="N716:N722" si="88">IF(M716="5",I716,0)</f>
        <v>0</v>
      </c>
      <c r="Y716" s="24">
        <f t="shared" ref="Y716:Y722" si="89">IF(AC716=0,J716,0)</f>
        <v>0</v>
      </c>
      <c r="Z716" s="24">
        <f t="shared" ref="Z716:Z722" si="90">IF(AC716=15,J716,0)</f>
        <v>0</v>
      </c>
      <c r="AA716" s="24">
        <f t="shared" ref="AA716:AA722" si="91">IF(AC716=21,J716,0)</f>
        <v>0</v>
      </c>
      <c r="AC716" s="26">
        <v>21</v>
      </c>
      <c r="AD716" s="26">
        <f t="shared" ref="AD716:AD722" si="92">G716*0</f>
        <v>0</v>
      </c>
      <c r="AE716" s="26">
        <f t="shared" ref="AE716:AE722" si="93">G716*(1-0)</f>
        <v>0</v>
      </c>
      <c r="AL716" s="26">
        <f t="shared" ref="AL716:AL722" si="94">F716*AD716</f>
        <v>0</v>
      </c>
      <c r="AM716" s="26">
        <f t="shared" ref="AM716:AM722" si="95">F716*AE716</f>
        <v>0</v>
      </c>
      <c r="AN716" s="27" t="s">
        <v>1195</v>
      </c>
      <c r="AO716" s="27" t="s">
        <v>1206</v>
      </c>
      <c r="AP716" s="15" t="s">
        <v>1211</v>
      </c>
    </row>
    <row r="717" spans="1:42" x14ac:dyDescent="0.2">
      <c r="A717" s="23" t="s">
        <v>340</v>
      </c>
      <c r="B717" s="23" t="s">
        <v>713</v>
      </c>
      <c r="C717" s="23" t="s">
        <v>779</v>
      </c>
      <c r="D717" s="23" t="s">
        <v>887</v>
      </c>
      <c r="E717" s="23" t="s">
        <v>1151</v>
      </c>
      <c r="F717" s="24">
        <v>1</v>
      </c>
      <c r="G717" s="24">
        <v>0</v>
      </c>
      <c r="H717" s="24">
        <f t="shared" si="84"/>
        <v>0</v>
      </c>
      <c r="I717" s="24">
        <f t="shared" si="85"/>
        <v>0</v>
      </c>
      <c r="J717" s="24">
        <f t="shared" si="86"/>
        <v>0</v>
      </c>
      <c r="K717" s="24">
        <v>1.9460000000000002E-2</v>
      </c>
      <c r="L717" s="24">
        <f t="shared" si="87"/>
        <v>1.9460000000000002E-2</v>
      </c>
      <c r="M717" s="25" t="s">
        <v>7</v>
      </c>
      <c r="N717" s="24">
        <f t="shared" si="88"/>
        <v>0</v>
      </c>
      <c r="Y717" s="24">
        <f t="shared" si="89"/>
        <v>0</v>
      </c>
      <c r="Z717" s="24">
        <f t="shared" si="90"/>
        <v>0</v>
      </c>
      <c r="AA717" s="24">
        <f t="shared" si="91"/>
        <v>0</v>
      </c>
      <c r="AC717" s="26">
        <v>21</v>
      </c>
      <c r="AD717" s="26">
        <f t="shared" si="92"/>
        <v>0</v>
      </c>
      <c r="AE717" s="26">
        <f t="shared" si="93"/>
        <v>0</v>
      </c>
      <c r="AL717" s="26">
        <f t="shared" si="94"/>
        <v>0</v>
      </c>
      <c r="AM717" s="26">
        <f t="shared" si="95"/>
        <v>0</v>
      </c>
      <c r="AN717" s="27" t="s">
        <v>1195</v>
      </c>
      <c r="AO717" s="27" t="s">
        <v>1206</v>
      </c>
      <c r="AP717" s="15" t="s">
        <v>1211</v>
      </c>
    </row>
    <row r="718" spans="1:42" x14ac:dyDescent="0.2">
      <c r="A718" s="23" t="s">
        <v>341</v>
      </c>
      <c r="B718" s="23" t="s">
        <v>713</v>
      </c>
      <c r="C718" s="23" t="s">
        <v>780</v>
      </c>
      <c r="D718" s="23" t="s">
        <v>888</v>
      </c>
      <c r="E718" s="23" t="s">
        <v>1151</v>
      </c>
      <c r="F718" s="24">
        <v>1</v>
      </c>
      <c r="G718" s="24">
        <v>0</v>
      </c>
      <c r="H718" s="24">
        <f t="shared" si="84"/>
        <v>0</v>
      </c>
      <c r="I718" s="24">
        <f t="shared" si="85"/>
        <v>0</v>
      </c>
      <c r="J718" s="24">
        <f t="shared" si="86"/>
        <v>0</v>
      </c>
      <c r="K718" s="24">
        <v>2.4500000000000001E-2</v>
      </c>
      <c r="L718" s="24">
        <f t="shared" si="87"/>
        <v>2.4500000000000001E-2</v>
      </c>
      <c r="M718" s="25" t="s">
        <v>7</v>
      </c>
      <c r="N718" s="24">
        <f t="shared" si="88"/>
        <v>0</v>
      </c>
      <c r="Y718" s="24">
        <f t="shared" si="89"/>
        <v>0</v>
      </c>
      <c r="Z718" s="24">
        <f t="shared" si="90"/>
        <v>0</v>
      </c>
      <c r="AA718" s="24">
        <f t="shared" si="91"/>
        <v>0</v>
      </c>
      <c r="AC718" s="26">
        <v>21</v>
      </c>
      <c r="AD718" s="26">
        <f t="shared" si="92"/>
        <v>0</v>
      </c>
      <c r="AE718" s="26">
        <f t="shared" si="93"/>
        <v>0</v>
      </c>
      <c r="AL718" s="26">
        <f t="shared" si="94"/>
        <v>0</v>
      </c>
      <c r="AM718" s="26">
        <f t="shared" si="95"/>
        <v>0</v>
      </c>
      <c r="AN718" s="27" t="s">
        <v>1195</v>
      </c>
      <c r="AO718" s="27" t="s">
        <v>1206</v>
      </c>
      <c r="AP718" s="15" t="s">
        <v>1211</v>
      </c>
    </row>
    <row r="719" spans="1:42" x14ac:dyDescent="0.2">
      <c r="A719" s="23" t="s">
        <v>342</v>
      </c>
      <c r="B719" s="23" t="s">
        <v>713</v>
      </c>
      <c r="C719" s="23" t="s">
        <v>781</v>
      </c>
      <c r="D719" s="23" t="s">
        <v>889</v>
      </c>
      <c r="E719" s="23" t="s">
        <v>1151</v>
      </c>
      <c r="F719" s="24">
        <v>1</v>
      </c>
      <c r="G719" s="24">
        <v>0</v>
      </c>
      <c r="H719" s="24">
        <f t="shared" si="84"/>
        <v>0</v>
      </c>
      <c r="I719" s="24">
        <f t="shared" si="85"/>
        <v>0</v>
      </c>
      <c r="J719" s="24">
        <f t="shared" si="86"/>
        <v>0</v>
      </c>
      <c r="K719" s="24">
        <v>5.1999999999999995E-4</v>
      </c>
      <c r="L719" s="24">
        <f t="shared" si="87"/>
        <v>5.1999999999999995E-4</v>
      </c>
      <c r="M719" s="25" t="s">
        <v>7</v>
      </c>
      <c r="N719" s="24">
        <f t="shared" si="88"/>
        <v>0</v>
      </c>
      <c r="Y719" s="24">
        <f t="shared" si="89"/>
        <v>0</v>
      </c>
      <c r="Z719" s="24">
        <f t="shared" si="90"/>
        <v>0</v>
      </c>
      <c r="AA719" s="24">
        <f t="shared" si="91"/>
        <v>0</v>
      </c>
      <c r="AC719" s="26">
        <v>21</v>
      </c>
      <c r="AD719" s="26">
        <f t="shared" si="92"/>
        <v>0</v>
      </c>
      <c r="AE719" s="26">
        <f t="shared" si="93"/>
        <v>0</v>
      </c>
      <c r="AL719" s="26">
        <f t="shared" si="94"/>
        <v>0</v>
      </c>
      <c r="AM719" s="26">
        <f t="shared" si="95"/>
        <v>0</v>
      </c>
      <c r="AN719" s="27" t="s">
        <v>1195</v>
      </c>
      <c r="AO719" s="27" t="s">
        <v>1206</v>
      </c>
      <c r="AP719" s="15" t="s">
        <v>1211</v>
      </c>
    </row>
    <row r="720" spans="1:42" x14ac:dyDescent="0.2">
      <c r="A720" s="23" t="s">
        <v>343</v>
      </c>
      <c r="B720" s="23" t="s">
        <v>713</v>
      </c>
      <c r="C720" s="23" t="s">
        <v>782</v>
      </c>
      <c r="D720" s="23" t="s">
        <v>890</v>
      </c>
      <c r="E720" s="23" t="s">
        <v>1151</v>
      </c>
      <c r="F720" s="24">
        <v>1</v>
      </c>
      <c r="G720" s="24">
        <v>0</v>
      </c>
      <c r="H720" s="24">
        <f t="shared" si="84"/>
        <v>0</v>
      </c>
      <c r="I720" s="24">
        <f t="shared" si="85"/>
        <v>0</v>
      </c>
      <c r="J720" s="24">
        <f t="shared" si="86"/>
        <v>0</v>
      </c>
      <c r="K720" s="24">
        <v>2.2499999999999998E-3</v>
      </c>
      <c r="L720" s="24">
        <f t="shared" si="87"/>
        <v>2.2499999999999998E-3</v>
      </c>
      <c r="M720" s="25" t="s">
        <v>7</v>
      </c>
      <c r="N720" s="24">
        <f t="shared" si="88"/>
        <v>0</v>
      </c>
      <c r="Y720" s="24">
        <f t="shared" si="89"/>
        <v>0</v>
      </c>
      <c r="Z720" s="24">
        <f t="shared" si="90"/>
        <v>0</v>
      </c>
      <c r="AA720" s="24">
        <f t="shared" si="91"/>
        <v>0</v>
      </c>
      <c r="AC720" s="26">
        <v>21</v>
      </c>
      <c r="AD720" s="26">
        <f t="shared" si="92"/>
        <v>0</v>
      </c>
      <c r="AE720" s="26">
        <f t="shared" si="93"/>
        <v>0</v>
      </c>
      <c r="AL720" s="26">
        <f t="shared" si="94"/>
        <v>0</v>
      </c>
      <c r="AM720" s="26">
        <f t="shared" si="95"/>
        <v>0</v>
      </c>
      <c r="AN720" s="27" t="s">
        <v>1195</v>
      </c>
      <c r="AO720" s="27" t="s">
        <v>1206</v>
      </c>
      <c r="AP720" s="15" t="s">
        <v>1211</v>
      </c>
    </row>
    <row r="721" spans="1:42" x14ac:dyDescent="0.2">
      <c r="A721" s="23" t="s">
        <v>344</v>
      </c>
      <c r="B721" s="23" t="s">
        <v>713</v>
      </c>
      <c r="C721" s="23" t="s">
        <v>783</v>
      </c>
      <c r="D721" s="23" t="s">
        <v>891</v>
      </c>
      <c r="E721" s="23" t="s">
        <v>1151</v>
      </c>
      <c r="F721" s="24">
        <v>1</v>
      </c>
      <c r="G721" s="24">
        <v>0</v>
      </c>
      <c r="H721" s="24">
        <f t="shared" si="84"/>
        <v>0</v>
      </c>
      <c r="I721" s="24">
        <f t="shared" si="85"/>
        <v>0</v>
      </c>
      <c r="J721" s="24">
        <f t="shared" si="86"/>
        <v>0</v>
      </c>
      <c r="K721" s="24">
        <v>1.933E-2</v>
      </c>
      <c r="L721" s="24">
        <f t="shared" si="87"/>
        <v>1.933E-2</v>
      </c>
      <c r="M721" s="25" t="s">
        <v>7</v>
      </c>
      <c r="N721" s="24">
        <f t="shared" si="88"/>
        <v>0</v>
      </c>
      <c r="Y721" s="24">
        <f t="shared" si="89"/>
        <v>0</v>
      </c>
      <c r="Z721" s="24">
        <f t="shared" si="90"/>
        <v>0</v>
      </c>
      <c r="AA721" s="24">
        <f t="shared" si="91"/>
        <v>0</v>
      </c>
      <c r="AC721" s="26">
        <v>21</v>
      </c>
      <c r="AD721" s="26">
        <f t="shared" si="92"/>
        <v>0</v>
      </c>
      <c r="AE721" s="26">
        <f t="shared" si="93"/>
        <v>0</v>
      </c>
      <c r="AL721" s="26">
        <f t="shared" si="94"/>
        <v>0</v>
      </c>
      <c r="AM721" s="26">
        <f t="shared" si="95"/>
        <v>0</v>
      </c>
      <c r="AN721" s="27" t="s">
        <v>1195</v>
      </c>
      <c r="AO721" s="27" t="s">
        <v>1206</v>
      </c>
      <c r="AP721" s="15" t="s">
        <v>1211</v>
      </c>
    </row>
    <row r="722" spans="1:42" x14ac:dyDescent="0.2">
      <c r="A722" s="23" t="s">
        <v>345</v>
      </c>
      <c r="B722" s="23" t="s">
        <v>713</v>
      </c>
      <c r="C722" s="23" t="s">
        <v>784</v>
      </c>
      <c r="D722" s="23" t="s">
        <v>892</v>
      </c>
      <c r="E722" s="23" t="s">
        <v>1146</v>
      </c>
      <c r="F722" s="24">
        <v>20.7</v>
      </c>
      <c r="G722" s="24">
        <v>0</v>
      </c>
      <c r="H722" s="24">
        <f t="shared" si="84"/>
        <v>0</v>
      </c>
      <c r="I722" s="24">
        <f t="shared" si="85"/>
        <v>0</v>
      </c>
      <c r="J722" s="24">
        <f t="shared" si="86"/>
        <v>0</v>
      </c>
      <c r="K722" s="24">
        <v>6.8000000000000005E-2</v>
      </c>
      <c r="L722" s="24">
        <f t="shared" si="87"/>
        <v>1.4076</v>
      </c>
      <c r="M722" s="25" t="s">
        <v>7</v>
      </c>
      <c r="N722" s="24">
        <f t="shared" si="88"/>
        <v>0</v>
      </c>
      <c r="Y722" s="24">
        <f t="shared" si="89"/>
        <v>0</v>
      </c>
      <c r="Z722" s="24">
        <f t="shared" si="90"/>
        <v>0</v>
      </c>
      <c r="AA722" s="24">
        <f t="shared" si="91"/>
        <v>0</v>
      </c>
      <c r="AC722" s="26">
        <v>21</v>
      </c>
      <c r="AD722" s="26">
        <f t="shared" si="92"/>
        <v>0</v>
      </c>
      <c r="AE722" s="26">
        <f t="shared" si="93"/>
        <v>0</v>
      </c>
      <c r="AL722" s="26">
        <f t="shared" si="94"/>
        <v>0</v>
      </c>
      <c r="AM722" s="26">
        <f t="shared" si="95"/>
        <v>0</v>
      </c>
      <c r="AN722" s="27" t="s">
        <v>1195</v>
      </c>
      <c r="AO722" s="27" t="s">
        <v>1206</v>
      </c>
      <c r="AP722" s="15" t="s">
        <v>1211</v>
      </c>
    </row>
    <row r="723" spans="1:42" x14ac:dyDescent="0.2">
      <c r="A723" s="20"/>
      <c r="B723" s="21" t="s">
        <v>713</v>
      </c>
      <c r="C723" s="21" t="s">
        <v>785</v>
      </c>
      <c r="D723" s="57" t="s">
        <v>894</v>
      </c>
      <c r="E723" s="58"/>
      <c r="F723" s="58"/>
      <c r="G723" s="58"/>
      <c r="H723" s="22">
        <f>SUM(H724:H724)</f>
        <v>0</v>
      </c>
      <c r="I723" s="22">
        <f>SUM(I724:I724)</f>
        <v>0</v>
      </c>
      <c r="J723" s="22">
        <f>H723+I723</f>
        <v>0</v>
      </c>
      <c r="K723" s="15"/>
      <c r="L723" s="22">
        <f>SUM(L724:L724)</f>
        <v>0</v>
      </c>
      <c r="O723" s="22">
        <f>IF(P723="PR",J723,SUM(N724:N724))</f>
        <v>0</v>
      </c>
      <c r="P723" s="15" t="s">
        <v>1175</v>
      </c>
      <c r="Q723" s="22">
        <f>IF(P723="HS",H723,0)</f>
        <v>0</v>
      </c>
      <c r="R723" s="22">
        <f>IF(P723="HS",I723-O723,0)</f>
        <v>0</v>
      </c>
      <c r="S723" s="22">
        <f>IF(P723="PS",H723,0)</f>
        <v>0</v>
      </c>
      <c r="T723" s="22">
        <f>IF(P723="PS",I723-O723,0)</f>
        <v>0</v>
      </c>
      <c r="U723" s="22">
        <f>IF(P723="MP",H723,0)</f>
        <v>0</v>
      </c>
      <c r="V723" s="22">
        <f>IF(P723="MP",I723-O723,0)</f>
        <v>0</v>
      </c>
      <c r="W723" s="22">
        <f>IF(P723="OM",H723,0)</f>
        <v>0</v>
      </c>
      <c r="X723" s="15" t="s">
        <v>713</v>
      </c>
      <c r="AH723" s="22">
        <f>SUM(Y724:Y724)</f>
        <v>0</v>
      </c>
      <c r="AI723" s="22">
        <f>SUM(Z724:Z724)</f>
        <v>0</v>
      </c>
      <c r="AJ723" s="22">
        <f>SUM(AA724:AA724)</f>
        <v>0</v>
      </c>
    </row>
    <row r="724" spans="1:42" x14ac:dyDescent="0.2">
      <c r="A724" s="23" t="s">
        <v>346</v>
      </c>
      <c r="B724" s="23" t="s">
        <v>713</v>
      </c>
      <c r="C724" s="23" t="s">
        <v>786</v>
      </c>
      <c r="D724" s="23" t="s">
        <v>895</v>
      </c>
      <c r="E724" s="23" t="s">
        <v>1149</v>
      </c>
      <c r="F724" s="24">
        <v>0.54</v>
      </c>
      <c r="G724" s="24">
        <v>0</v>
      </c>
      <c r="H724" s="24">
        <f>ROUND(F724*AD724,2)</f>
        <v>0</v>
      </c>
      <c r="I724" s="24">
        <f>J724-H724</f>
        <v>0</v>
      </c>
      <c r="J724" s="24">
        <f>ROUND(F724*G724,2)</f>
        <v>0</v>
      </c>
      <c r="K724" s="24">
        <v>0</v>
      </c>
      <c r="L724" s="24">
        <f>F724*K724</f>
        <v>0</v>
      </c>
      <c r="M724" s="25" t="s">
        <v>11</v>
      </c>
      <c r="N724" s="24">
        <f>IF(M724="5",I724,0)</f>
        <v>0</v>
      </c>
      <c r="Y724" s="24">
        <f>IF(AC724=0,J724,0)</f>
        <v>0</v>
      </c>
      <c r="Z724" s="24">
        <f>IF(AC724=15,J724,0)</f>
        <v>0</v>
      </c>
      <c r="AA724" s="24">
        <f>IF(AC724=21,J724,0)</f>
        <v>0</v>
      </c>
      <c r="AC724" s="26">
        <v>21</v>
      </c>
      <c r="AD724" s="26">
        <f>G724*0</f>
        <v>0</v>
      </c>
      <c r="AE724" s="26">
        <f>G724*(1-0)</f>
        <v>0</v>
      </c>
      <c r="AL724" s="26">
        <f>F724*AD724</f>
        <v>0</v>
      </c>
      <c r="AM724" s="26">
        <f>F724*AE724</f>
        <v>0</v>
      </c>
      <c r="AN724" s="27" t="s">
        <v>1196</v>
      </c>
      <c r="AO724" s="27" t="s">
        <v>1206</v>
      </c>
      <c r="AP724" s="15" t="s">
        <v>1211</v>
      </c>
    </row>
    <row r="725" spans="1:42" x14ac:dyDescent="0.2">
      <c r="D725" s="28" t="s">
        <v>1023</v>
      </c>
      <c r="F725" s="29">
        <v>0.54</v>
      </c>
    </row>
    <row r="726" spans="1:42" x14ac:dyDescent="0.2">
      <c r="A726" s="20"/>
      <c r="B726" s="21" t="s">
        <v>713</v>
      </c>
      <c r="C726" s="21" t="s">
        <v>787</v>
      </c>
      <c r="D726" s="57" t="s">
        <v>897</v>
      </c>
      <c r="E726" s="58"/>
      <c r="F726" s="58"/>
      <c r="G726" s="58"/>
      <c r="H726" s="22">
        <f>SUM(H727:H727)</f>
        <v>0</v>
      </c>
      <c r="I726" s="22">
        <f>SUM(I727:I727)</f>
        <v>0</v>
      </c>
      <c r="J726" s="22">
        <f>H726+I726</f>
        <v>0</v>
      </c>
      <c r="K726" s="15"/>
      <c r="L726" s="22">
        <f>SUM(L727:L727)</f>
        <v>0</v>
      </c>
      <c r="O726" s="22">
        <f>IF(P726="PR",J726,SUM(N727:N727))</f>
        <v>0</v>
      </c>
      <c r="P726" s="15" t="s">
        <v>1176</v>
      </c>
      <c r="Q726" s="22">
        <f>IF(P726="HS",H726,0)</f>
        <v>0</v>
      </c>
      <c r="R726" s="22">
        <f>IF(P726="HS",I726-O726,0)</f>
        <v>0</v>
      </c>
      <c r="S726" s="22">
        <f>IF(P726="PS",H726,0)</f>
        <v>0</v>
      </c>
      <c r="T726" s="22">
        <f>IF(P726="PS",I726-O726,0)</f>
        <v>0</v>
      </c>
      <c r="U726" s="22">
        <f>IF(P726="MP",H726,0)</f>
        <v>0</v>
      </c>
      <c r="V726" s="22">
        <f>IF(P726="MP",I726-O726,0)</f>
        <v>0</v>
      </c>
      <c r="W726" s="22">
        <f>IF(P726="OM",H726,0)</f>
        <v>0</v>
      </c>
      <c r="X726" s="15" t="s">
        <v>713</v>
      </c>
      <c r="AH726" s="22">
        <f>SUM(Y727:Y727)</f>
        <v>0</v>
      </c>
      <c r="AI726" s="22">
        <f>SUM(Z727:Z727)</f>
        <v>0</v>
      </c>
      <c r="AJ726" s="22">
        <f>SUM(AA727:AA727)</f>
        <v>0</v>
      </c>
    </row>
    <row r="727" spans="1:42" x14ac:dyDescent="0.2">
      <c r="A727" s="23" t="s">
        <v>347</v>
      </c>
      <c r="B727" s="23" t="s">
        <v>713</v>
      </c>
      <c r="C727" s="23"/>
      <c r="D727" s="23" t="s">
        <v>897</v>
      </c>
      <c r="E727" s="23"/>
      <c r="F727" s="24">
        <v>1</v>
      </c>
      <c r="G727" s="24">
        <v>0</v>
      </c>
      <c r="H727" s="24">
        <f>ROUND(F727*AD727,2)</f>
        <v>0</v>
      </c>
      <c r="I727" s="24">
        <f>J727-H727</f>
        <v>0</v>
      </c>
      <c r="J727" s="24">
        <f>ROUND(F727*G727,2)</f>
        <v>0</v>
      </c>
      <c r="K727" s="24">
        <v>0</v>
      </c>
      <c r="L727" s="24">
        <f>F727*K727</f>
        <v>0</v>
      </c>
      <c r="M727" s="25" t="s">
        <v>8</v>
      </c>
      <c r="N727" s="24">
        <f>IF(M727="5",I727,0)</f>
        <v>0</v>
      </c>
      <c r="Y727" s="24">
        <f>IF(AC727=0,J727,0)</f>
        <v>0</v>
      </c>
      <c r="Z727" s="24">
        <f>IF(AC727=15,J727,0)</f>
        <v>0</v>
      </c>
      <c r="AA727" s="24">
        <f>IF(AC727=21,J727,0)</f>
        <v>0</v>
      </c>
      <c r="AC727" s="26">
        <v>21</v>
      </c>
      <c r="AD727" s="26">
        <f>G727*0</f>
        <v>0</v>
      </c>
      <c r="AE727" s="26">
        <f>G727*(1-0)</f>
        <v>0</v>
      </c>
      <c r="AL727" s="26">
        <f>F727*AD727</f>
        <v>0</v>
      </c>
      <c r="AM727" s="26">
        <f>F727*AE727</f>
        <v>0</v>
      </c>
      <c r="AN727" s="27" t="s">
        <v>1197</v>
      </c>
      <c r="AO727" s="27" t="s">
        <v>1206</v>
      </c>
      <c r="AP727" s="15" t="s">
        <v>1211</v>
      </c>
    </row>
    <row r="728" spans="1:42" x14ac:dyDescent="0.2">
      <c r="D728" s="28" t="s">
        <v>831</v>
      </c>
      <c r="F728" s="29">
        <v>1</v>
      </c>
    </row>
    <row r="729" spans="1:42" x14ac:dyDescent="0.2">
      <c r="A729" s="20"/>
      <c r="B729" s="21" t="s">
        <v>713</v>
      </c>
      <c r="C729" s="21" t="s">
        <v>788</v>
      </c>
      <c r="D729" s="57" t="s">
        <v>898</v>
      </c>
      <c r="E729" s="58"/>
      <c r="F729" s="58"/>
      <c r="G729" s="58"/>
      <c r="H729" s="22">
        <f>SUM(H730:H735)</f>
        <v>0</v>
      </c>
      <c r="I729" s="22">
        <f>SUM(I730:I735)</f>
        <v>0</v>
      </c>
      <c r="J729" s="22">
        <f>H729+I729</f>
        <v>0</v>
      </c>
      <c r="K729" s="15"/>
      <c r="L729" s="22">
        <f>SUM(L730:L735)</f>
        <v>0</v>
      </c>
      <c r="O729" s="22">
        <f>IF(P729="PR",J729,SUM(N730:N735))</f>
        <v>0</v>
      </c>
      <c r="P729" s="15" t="s">
        <v>1175</v>
      </c>
      <c r="Q729" s="22">
        <f>IF(P729="HS",H729,0)</f>
        <v>0</v>
      </c>
      <c r="R729" s="22">
        <f>IF(P729="HS",I729-O729,0)</f>
        <v>0</v>
      </c>
      <c r="S729" s="22">
        <f>IF(P729="PS",H729,0)</f>
        <v>0</v>
      </c>
      <c r="T729" s="22">
        <f>IF(P729="PS",I729-O729,0)</f>
        <v>0</v>
      </c>
      <c r="U729" s="22">
        <f>IF(P729="MP",H729,0)</f>
        <v>0</v>
      </c>
      <c r="V729" s="22">
        <f>IF(P729="MP",I729-O729,0)</f>
        <v>0</v>
      </c>
      <c r="W729" s="22">
        <f>IF(P729="OM",H729,0)</f>
        <v>0</v>
      </c>
      <c r="X729" s="15" t="s">
        <v>713</v>
      </c>
      <c r="AH729" s="22">
        <f>SUM(Y730:Y735)</f>
        <v>0</v>
      </c>
      <c r="AI729" s="22">
        <f>SUM(Z730:Z735)</f>
        <v>0</v>
      </c>
      <c r="AJ729" s="22">
        <f>SUM(AA730:AA735)</f>
        <v>0</v>
      </c>
    </row>
    <row r="730" spans="1:42" x14ac:dyDescent="0.2">
      <c r="A730" s="23" t="s">
        <v>348</v>
      </c>
      <c r="B730" s="23" t="s">
        <v>713</v>
      </c>
      <c r="C730" s="23" t="s">
        <v>789</v>
      </c>
      <c r="D730" s="23" t="s">
        <v>899</v>
      </c>
      <c r="E730" s="23" t="s">
        <v>1149</v>
      </c>
      <c r="F730" s="24">
        <v>1.5</v>
      </c>
      <c r="G730" s="24">
        <v>0</v>
      </c>
      <c r="H730" s="24">
        <f t="shared" ref="H730:H735" si="96">ROUND(F730*AD730,2)</f>
        <v>0</v>
      </c>
      <c r="I730" s="24">
        <f t="shared" ref="I730:I735" si="97">J730-H730</f>
        <v>0</v>
      </c>
      <c r="J730" s="24">
        <f t="shared" ref="J730:J735" si="98">ROUND(F730*G730,2)</f>
        <v>0</v>
      </c>
      <c r="K730" s="24">
        <v>0</v>
      </c>
      <c r="L730" s="24">
        <f t="shared" ref="L730:L735" si="99">F730*K730</f>
        <v>0</v>
      </c>
      <c r="M730" s="25" t="s">
        <v>11</v>
      </c>
      <c r="N730" s="24">
        <f t="shared" ref="N730:N735" si="100">IF(M730="5",I730,0)</f>
        <v>0</v>
      </c>
      <c r="Y730" s="24">
        <f t="shared" ref="Y730:Y735" si="101">IF(AC730=0,J730,0)</f>
        <v>0</v>
      </c>
      <c r="Z730" s="24">
        <f t="shared" ref="Z730:Z735" si="102">IF(AC730=15,J730,0)</f>
        <v>0</v>
      </c>
      <c r="AA730" s="24">
        <f t="shared" ref="AA730:AA735" si="103">IF(AC730=21,J730,0)</f>
        <v>0</v>
      </c>
      <c r="AC730" s="26">
        <v>21</v>
      </c>
      <c r="AD730" s="26">
        <f t="shared" ref="AD730:AD735" si="104">G730*0</f>
        <v>0</v>
      </c>
      <c r="AE730" s="26">
        <f t="shared" ref="AE730:AE735" si="105">G730*(1-0)</f>
        <v>0</v>
      </c>
      <c r="AL730" s="26">
        <f t="shared" ref="AL730:AL735" si="106">F730*AD730</f>
        <v>0</v>
      </c>
      <c r="AM730" s="26">
        <f t="shared" ref="AM730:AM735" si="107">F730*AE730</f>
        <v>0</v>
      </c>
      <c r="AN730" s="27" t="s">
        <v>1198</v>
      </c>
      <c r="AO730" s="27" t="s">
        <v>1206</v>
      </c>
      <c r="AP730" s="15" t="s">
        <v>1211</v>
      </c>
    </row>
    <row r="731" spans="1:42" x14ac:dyDescent="0.2">
      <c r="A731" s="23" t="s">
        <v>349</v>
      </c>
      <c r="B731" s="23" t="s">
        <v>713</v>
      </c>
      <c r="C731" s="23" t="s">
        <v>790</v>
      </c>
      <c r="D731" s="23" t="s">
        <v>901</v>
      </c>
      <c r="E731" s="23" t="s">
        <v>1149</v>
      </c>
      <c r="F731" s="24">
        <v>1.5</v>
      </c>
      <c r="G731" s="24">
        <v>0</v>
      </c>
      <c r="H731" s="24">
        <f t="shared" si="96"/>
        <v>0</v>
      </c>
      <c r="I731" s="24">
        <f t="shared" si="97"/>
        <v>0</v>
      </c>
      <c r="J731" s="24">
        <f t="shared" si="98"/>
        <v>0</v>
      </c>
      <c r="K731" s="24">
        <v>0</v>
      </c>
      <c r="L731" s="24">
        <f t="shared" si="99"/>
        <v>0</v>
      </c>
      <c r="M731" s="25" t="s">
        <v>11</v>
      </c>
      <c r="N731" s="24">
        <f t="shared" si="100"/>
        <v>0</v>
      </c>
      <c r="Y731" s="24">
        <f t="shared" si="101"/>
        <v>0</v>
      </c>
      <c r="Z731" s="24">
        <f t="shared" si="102"/>
        <v>0</v>
      </c>
      <c r="AA731" s="24">
        <f t="shared" si="103"/>
        <v>0</v>
      </c>
      <c r="AC731" s="26">
        <v>21</v>
      </c>
      <c r="AD731" s="26">
        <f t="shared" si="104"/>
        <v>0</v>
      </c>
      <c r="AE731" s="26">
        <f t="shared" si="105"/>
        <v>0</v>
      </c>
      <c r="AL731" s="26">
        <f t="shared" si="106"/>
        <v>0</v>
      </c>
      <c r="AM731" s="26">
        <f t="shared" si="107"/>
        <v>0</v>
      </c>
      <c r="AN731" s="27" t="s">
        <v>1198</v>
      </c>
      <c r="AO731" s="27" t="s">
        <v>1206</v>
      </c>
      <c r="AP731" s="15" t="s">
        <v>1211</v>
      </c>
    </row>
    <row r="732" spans="1:42" x14ac:dyDescent="0.2">
      <c r="A732" s="23" t="s">
        <v>350</v>
      </c>
      <c r="B732" s="23" t="s">
        <v>713</v>
      </c>
      <c r="C732" s="23" t="s">
        <v>792</v>
      </c>
      <c r="D732" s="23" t="s">
        <v>904</v>
      </c>
      <c r="E732" s="23" t="s">
        <v>1149</v>
      </c>
      <c r="F732" s="24">
        <v>1.5</v>
      </c>
      <c r="G732" s="24">
        <v>0</v>
      </c>
      <c r="H732" s="24">
        <f t="shared" si="96"/>
        <v>0</v>
      </c>
      <c r="I732" s="24">
        <f t="shared" si="97"/>
        <v>0</v>
      </c>
      <c r="J732" s="24">
        <f t="shared" si="98"/>
        <v>0</v>
      </c>
      <c r="K732" s="24">
        <v>0</v>
      </c>
      <c r="L732" s="24">
        <f t="shared" si="99"/>
        <v>0</v>
      </c>
      <c r="M732" s="25" t="s">
        <v>11</v>
      </c>
      <c r="N732" s="24">
        <f t="shared" si="100"/>
        <v>0</v>
      </c>
      <c r="Y732" s="24">
        <f t="shared" si="101"/>
        <v>0</v>
      </c>
      <c r="Z732" s="24">
        <f t="shared" si="102"/>
        <v>0</v>
      </c>
      <c r="AA732" s="24">
        <f t="shared" si="103"/>
        <v>0</v>
      </c>
      <c r="AC732" s="26">
        <v>21</v>
      </c>
      <c r="AD732" s="26">
        <f t="shared" si="104"/>
        <v>0</v>
      </c>
      <c r="AE732" s="26">
        <f t="shared" si="105"/>
        <v>0</v>
      </c>
      <c r="AL732" s="26">
        <f t="shared" si="106"/>
        <v>0</v>
      </c>
      <c r="AM732" s="26">
        <f t="shared" si="107"/>
        <v>0</v>
      </c>
      <c r="AN732" s="27" t="s">
        <v>1198</v>
      </c>
      <c r="AO732" s="27" t="s">
        <v>1206</v>
      </c>
      <c r="AP732" s="15" t="s">
        <v>1211</v>
      </c>
    </row>
    <row r="733" spans="1:42" x14ac:dyDescent="0.2">
      <c r="A733" s="23" t="s">
        <v>351</v>
      </c>
      <c r="B733" s="23" t="s">
        <v>713</v>
      </c>
      <c r="C733" s="23" t="s">
        <v>791</v>
      </c>
      <c r="D733" s="23" t="s">
        <v>903</v>
      </c>
      <c r="E733" s="23" t="s">
        <v>1149</v>
      </c>
      <c r="F733" s="24">
        <v>1.5</v>
      </c>
      <c r="G733" s="24">
        <v>0</v>
      </c>
      <c r="H733" s="24">
        <f t="shared" si="96"/>
        <v>0</v>
      </c>
      <c r="I733" s="24">
        <f t="shared" si="97"/>
        <v>0</v>
      </c>
      <c r="J733" s="24">
        <f t="shared" si="98"/>
        <v>0</v>
      </c>
      <c r="K733" s="24">
        <v>0</v>
      </c>
      <c r="L733" s="24">
        <f t="shared" si="99"/>
        <v>0</v>
      </c>
      <c r="M733" s="25" t="s">
        <v>11</v>
      </c>
      <c r="N733" s="24">
        <f t="shared" si="100"/>
        <v>0</v>
      </c>
      <c r="Y733" s="24">
        <f t="shared" si="101"/>
        <v>0</v>
      </c>
      <c r="Z733" s="24">
        <f t="shared" si="102"/>
        <v>0</v>
      </c>
      <c r="AA733" s="24">
        <f t="shared" si="103"/>
        <v>0</v>
      </c>
      <c r="AC733" s="26">
        <v>21</v>
      </c>
      <c r="AD733" s="26">
        <f t="shared" si="104"/>
        <v>0</v>
      </c>
      <c r="AE733" s="26">
        <f t="shared" si="105"/>
        <v>0</v>
      </c>
      <c r="AL733" s="26">
        <f t="shared" si="106"/>
        <v>0</v>
      </c>
      <c r="AM733" s="26">
        <f t="shared" si="107"/>
        <v>0</v>
      </c>
      <c r="AN733" s="27" t="s">
        <v>1198</v>
      </c>
      <c r="AO733" s="27" t="s">
        <v>1206</v>
      </c>
      <c r="AP733" s="15" t="s">
        <v>1211</v>
      </c>
    </row>
    <row r="734" spans="1:42" x14ac:dyDescent="0.2">
      <c r="A734" s="23" t="s">
        <v>352</v>
      </c>
      <c r="B734" s="23" t="s">
        <v>713</v>
      </c>
      <c r="C734" s="23" t="s">
        <v>793</v>
      </c>
      <c r="D734" s="23" t="s">
        <v>905</v>
      </c>
      <c r="E734" s="23" t="s">
        <v>1149</v>
      </c>
      <c r="F734" s="24">
        <v>1.5</v>
      </c>
      <c r="G734" s="24">
        <v>0</v>
      </c>
      <c r="H734" s="24">
        <f t="shared" si="96"/>
        <v>0</v>
      </c>
      <c r="I734" s="24">
        <f t="shared" si="97"/>
        <v>0</v>
      </c>
      <c r="J734" s="24">
        <f t="shared" si="98"/>
        <v>0</v>
      </c>
      <c r="K734" s="24">
        <v>0</v>
      </c>
      <c r="L734" s="24">
        <f t="shared" si="99"/>
        <v>0</v>
      </c>
      <c r="M734" s="25" t="s">
        <v>11</v>
      </c>
      <c r="N734" s="24">
        <f t="shared" si="100"/>
        <v>0</v>
      </c>
      <c r="Y734" s="24">
        <f t="shared" si="101"/>
        <v>0</v>
      </c>
      <c r="Z734" s="24">
        <f t="shared" si="102"/>
        <v>0</v>
      </c>
      <c r="AA734" s="24">
        <f t="shared" si="103"/>
        <v>0</v>
      </c>
      <c r="AC734" s="26">
        <v>21</v>
      </c>
      <c r="AD734" s="26">
        <f t="shared" si="104"/>
        <v>0</v>
      </c>
      <c r="AE734" s="26">
        <f t="shared" si="105"/>
        <v>0</v>
      </c>
      <c r="AL734" s="26">
        <f t="shared" si="106"/>
        <v>0</v>
      </c>
      <c r="AM734" s="26">
        <f t="shared" si="107"/>
        <v>0</v>
      </c>
      <c r="AN734" s="27" t="s">
        <v>1198</v>
      </c>
      <c r="AO734" s="27" t="s">
        <v>1206</v>
      </c>
      <c r="AP734" s="15" t="s">
        <v>1211</v>
      </c>
    </row>
    <row r="735" spans="1:42" x14ac:dyDescent="0.2">
      <c r="A735" s="23" t="s">
        <v>353</v>
      </c>
      <c r="B735" s="23" t="s">
        <v>713</v>
      </c>
      <c r="C735" s="23" t="s">
        <v>794</v>
      </c>
      <c r="D735" s="23" t="s">
        <v>906</v>
      </c>
      <c r="E735" s="23" t="s">
        <v>1149</v>
      </c>
      <c r="F735" s="24">
        <v>1.5</v>
      </c>
      <c r="G735" s="24">
        <v>0</v>
      </c>
      <c r="H735" s="24">
        <f t="shared" si="96"/>
        <v>0</v>
      </c>
      <c r="I735" s="24">
        <f t="shared" si="97"/>
        <v>0</v>
      </c>
      <c r="J735" s="24">
        <f t="shared" si="98"/>
        <v>0</v>
      </c>
      <c r="K735" s="24">
        <v>0</v>
      </c>
      <c r="L735" s="24">
        <f t="shared" si="99"/>
        <v>0</v>
      </c>
      <c r="M735" s="25" t="s">
        <v>11</v>
      </c>
      <c r="N735" s="24">
        <f t="shared" si="100"/>
        <v>0</v>
      </c>
      <c r="Y735" s="24">
        <f t="shared" si="101"/>
        <v>0</v>
      </c>
      <c r="Z735" s="24">
        <f t="shared" si="102"/>
        <v>0</v>
      </c>
      <c r="AA735" s="24">
        <f t="shared" si="103"/>
        <v>0</v>
      </c>
      <c r="AC735" s="26">
        <v>21</v>
      </c>
      <c r="AD735" s="26">
        <f t="shared" si="104"/>
        <v>0</v>
      </c>
      <c r="AE735" s="26">
        <f t="shared" si="105"/>
        <v>0</v>
      </c>
      <c r="AL735" s="26">
        <f t="shared" si="106"/>
        <v>0</v>
      </c>
      <c r="AM735" s="26">
        <f t="shared" si="107"/>
        <v>0</v>
      </c>
      <c r="AN735" s="27" t="s">
        <v>1198</v>
      </c>
      <c r="AO735" s="27" t="s">
        <v>1206</v>
      </c>
      <c r="AP735" s="15" t="s">
        <v>1211</v>
      </c>
    </row>
    <row r="736" spans="1:42" x14ac:dyDescent="0.2">
      <c r="A736" s="20"/>
      <c r="B736" s="21" t="s">
        <v>714</v>
      </c>
      <c r="C736" s="21"/>
      <c r="D736" s="57" t="s">
        <v>1024</v>
      </c>
      <c r="E736" s="58"/>
      <c r="F736" s="58"/>
      <c r="G736" s="58"/>
      <c r="H736" s="22">
        <f>H737+H740+H743+H754+H767+H770+H801+H810+H835+H840+H851+H854</f>
        <v>0</v>
      </c>
      <c r="I736" s="22">
        <f>I737+I740+I743+I754+I767+I770+I801+I810+I835+I840+I851+I854</f>
        <v>0</v>
      </c>
      <c r="J736" s="22">
        <f>H736+I736</f>
        <v>0</v>
      </c>
      <c r="K736" s="15"/>
      <c r="L736" s="22">
        <f>L737+L740+L743+L754+L767+L770+L801+L810+L835+L840+L851+L854</f>
        <v>1.1421148999999999</v>
      </c>
    </row>
    <row r="737" spans="1:42" x14ac:dyDescent="0.2">
      <c r="A737" s="20"/>
      <c r="B737" s="21" t="s">
        <v>714</v>
      </c>
      <c r="C737" s="21" t="s">
        <v>38</v>
      </c>
      <c r="D737" s="57" t="s">
        <v>806</v>
      </c>
      <c r="E737" s="58"/>
      <c r="F737" s="58"/>
      <c r="G737" s="58"/>
      <c r="H737" s="22">
        <f>SUM(H738:H738)</f>
        <v>0</v>
      </c>
      <c r="I737" s="22">
        <f>SUM(I738:I738)</f>
        <v>0</v>
      </c>
      <c r="J737" s="22">
        <f>H737+I737</f>
        <v>0</v>
      </c>
      <c r="K737" s="15"/>
      <c r="L737" s="22">
        <f>SUM(L738:L738)</f>
        <v>0.13503999999999999</v>
      </c>
      <c r="O737" s="22">
        <f>IF(P737="PR",J737,SUM(N738:N738))</f>
        <v>0</v>
      </c>
      <c r="P737" s="15" t="s">
        <v>1173</v>
      </c>
      <c r="Q737" s="22">
        <f>IF(P737="HS",H737,0)</f>
        <v>0</v>
      </c>
      <c r="R737" s="22">
        <f>IF(P737="HS",I737-O737,0)</f>
        <v>0</v>
      </c>
      <c r="S737" s="22">
        <f>IF(P737="PS",H737,0)</f>
        <v>0</v>
      </c>
      <c r="T737" s="22">
        <f>IF(P737="PS",I737-O737,0)</f>
        <v>0</v>
      </c>
      <c r="U737" s="22">
        <f>IF(P737="MP",H737,0)</f>
        <v>0</v>
      </c>
      <c r="V737" s="22">
        <f>IF(P737="MP",I737-O737,0)</f>
        <v>0</v>
      </c>
      <c r="W737" s="22">
        <f>IF(P737="OM",H737,0)</f>
        <v>0</v>
      </c>
      <c r="X737" s="15" t="s">
        <v>714</v>
      </c>
      <c r="AH737" s="22">
        <f>SUM(Y738:Y738)</f>
        <v>0</v>
      </c>
      <c r="AI737" s="22">
        <f>SUM(Z738:Z738)</f>
        <v>0</v>
      </c>
      <c r="AJ737" s="22">
        <f>SUM(AA738:AA738)</f>
        <v>0</v>
      </c>
    </row>
    <row r="738" spans="1:42" x14ac:dyDescent="0.2">
      <c r="A738" s="23" t="s">
        <v>354</v>
      </c>
      <c r="B738" s="23" t="s">
        <v>714</v>
      </c>
      <c r="C738" s="23" t="s">
        <v>721</v>
      </c>
      <c r="D738" s="23" t="s">
        <v>1253</v>
      </c>
      <c r="E738" s="23" t="s">
        <v>1146</v>
      </c>
      <c r="F738" s="24">
        <v>1.28</v>
      </c>
      <c r="G738" s="24">
        <v>0</v>
      </c>
      <c r="H738" s="24">
        <f>ROUND(F738*AD738,2)</f>
        <v>0</v>
      </c>
      <c r="I738" s="24">
        <f>J738-H738</f>
        <v>0</v>
      </c>
      <c r="J738" s="24">
        <f>ROUND(F738*G738,2)</f>
        <v>0</v>
      </c>
      <c r="K738" s="24">
        <v>0.1055</v>
      </c>
      <c r="L738" s="24">
        <f>F738*K738</f>
        <v>0.13503999999999999</v>
      </c>
      <c r="M738" s="25" t="s">
        <v>7</v>
      </c>
      <c r="N738" s="24">
        <f>IF(M738="5",I738,0)</f>
        <v>0</v>
      </c>
      <c r="Y738" s="24">
        <f>IF(AC738=0,J738,0)</f>
        <v>0</v>
      </c>
      <c r="Z738" s="24">
        <f>IF(AC738=15,J738,0)</f>
        <v>0</v>
      </c>
      <c r="AA738" s="24">
        <f>IF(AC738=21,J738,0)</f>
        <v>0</v>
      </c>
      <c r="AC738" s="26">
        <v>21</v>
      </c>
      <c r="AD738" s="26">
        <f>G738*0.853314527503526</f>
        <v>0</v>
      </c>
      <c r="AE738" s="26">
        <f>G738*(1-0.853314527503526)</f>
        <v>0</v>
      </c>
      <c r="AL738" s="26">
        <f>F738*AD738</f>
        <v>0</v>
      </c>
      <c r="AM738" s="26">
        <f>F738*AE738</f>
        <v>0</v>
      </c>
      <c r="AN738" s="27" t="s">
        <v>1184</v>
      </c>
      <c r="AO738" s="27" t="s">
        <v>1200</v>
      </c>
      <c r="AP738" s="15" t="s">
        <v>1212</v>
      </c>
    </row>
    <row r="739" spans="1:42" x14ac:dyDescent="0.2">
      <c r="D739" s="28" t="s">
        <v>908</v>
      </c>
      <c r="F739" s="29">
        <v>1.28</v>
      </c>
    </row>
    <row r="740" spans="1:42" x14ac:dyDescent="0.2">
      <c r="A740" s="20"/>
      <c r="B740" s="21" t="s">
        <v>714</v>
      </c>
      <c r="C740" s="21" t="s">
        <v>42</v>
      </c>
      <c r="D740" s="57" t="s">
        <v>808</v>
      </c>
      <c r="E740" s="58"/>
      <c r="F740" s="58"/>
      <c r="G740" s="58"/>
      <c r="H740" s="22">
        <f>SUM(H741:H741)</f>
        <v>0</v>
      </c>
      <c r="I740" s="22">
        <f>SUM(I741:I741)</f>
        <v>0</v>
      </c>
      <c r="J740" s="22">
        <f>H740+I740</f>
        <v>0</v>
      </c>
      <c r="K740" s="15"/>
      <c r="L740" s="22">
        <f>SUM(L741:L741)</f>
        <v>7.5702000000000005E-2</v>
      </c>
      <c r="O740" s="22">
        <f>IF(P740="PR",J740,SUM(N741:N741))</f>
        <v>0</v>
      </c>
      <c r="P740" s="15" t="s">
        <v>1173</v>
      </c>
      <c r="Q740" s="22">
        <f>IF(P740="HS",H740,0)</f>
        <v>0</v>
      </c>
      <c r="R740" s="22">
        <f>IF(P740="HS",I740-O740,0)</f>
        <v>0</v>
      </c>
      <c r="S740" s="22">
        <f>IF(P740="PS",H740,0)</f>
        <v>0</v>
      </c>
      <c r="T740" s="22">
        <f>IF(P740="PS",I740-O740,0)</f>
        <v>0</v>
      </c>
      <c r="U740" s="22">
        <f>IF(P740="MP",H740,0)</f>
        <v>0</v>
      </c>
      <c r="V740" s="22">
        <f>IF(P740="MP",I740-O740,0)</f>
        <v>0</v>
      </c>
      <c r="W740" s="22">
        <f>IF(P740="OM",H740,0)</f>
        <v>0</v>
      </c>
      <c r="X740" s="15" t="s">
        <v>714</v>
      </c>
      <c r="AH740" s="22">
        <f>SUM(Y741:Y741)</f>
        <v>0</v>
      </c>
      <c r="AI740" s="22">
        <f>SUM(Z741:Z741)</f>
        <v>0</v>
      </c>
      <c r="AJ740" s="22">
        <f>SUM(AA741:AA741)</f>
        <v>0</v>
      </c>
    </row>
    <row r="741" spans="1:42" x14ac:dyDescent="0.2">
      <c r="A741" s="23" t="s">
        <v>355</v>
      </c>
      <c r="B741" s="23" t="s">
        <v>714</v>
      </c>
      <c r="C741" s="23" t="s">
        <v>722</v>
      </c>
      <c r="D741" s="23" t="s">
        <v>809</v>
      </c>
      <c r="E741" s="23" t="s">
        <v>1146</v>
      </c>
      <c r="F741" s="24">
        <v>4.07</v>
      </c>
      <c r="G741" s="24">
        <v>0</v>
      </c>
      <c r="H741" s="24">
        <f>ROUND(F741*AD741,2)</f>
        <v>0</v>
      </c>
      <c r="I741" s="24">
        <f>J741-H741</f>
        <v>0</v>
      </c>
      <c r="J741" s="24">
        <f>ROUND(F741*G741,2)</f>
        <v>0</v>
      </c>
      <c r="K741" s="24">
        <v>1.8599999999999998E-2</v>
      </c>
      <c r="L741" s="24">
        <f>F741*K741</f>
        <v>7.5702000000000005E-2</v>
      </c>
      <c r="M741" s="25" t="s">
        <v>7</v>
      </c>
      <c r="N741" s="24">
        <f>IF(M741="5",I741,0)</f>
        <v>0</v>
      </c>
      <c r="Y741" s="24">
        <f>IF(AC741=0,J741,0)</f>
        <v>0</v>
      </c>
      <c r="Z741" s="24">
        <f>IF(AC741=15,J741,0)</f>
        <v>0</v>
      </c>
      <c r="AA741" s="24">
        <f>IF(AC741=21,J741,0)</f>
        <v>0</v>
      </c>
      <c r="AC741" s="26">
        <v>21</v>
      </c>
      <c r="AD741" s="26">
        <f>G741*0.563277249451353</f>
        <v>0</v>
      </c>
      <c r="AE741" s="26">
        <f>G741*(1-0.563277249451353)</f>
        <v>0</v>
      </c>
      <c r="AL741" s="26">
        <f>F741*AD741</f>
        <v>0</v>
      </c>
      <c r="AM741" s="26">
        <f>F741*AE741</f>
        <v>0</v>
      </c>
      <c r="AN741" s="27" t="s">
        <v>1185</v>
      </c>
      <c r="AO741" s="27" t="s">
        <v>1200</v>
      </c>
      <c r="AP741" s="15" t="s">
        <v>1212</v>
      </c>
    </row>
    <row r="742" spans="1:42" x14ac:dyDescent="0.2">
      <c r="D742" s="28" t="s">
        <v>1025</v>
      </c>
      <c r="F742" s="29">
        <v>4.07</v>
      </c>
    </row>
    <row r="743" spans="1:42" x14ac:dyDescent="0.2">
      <c r="A743" s="20"/>
      <c r="B743" s="21" t="s">
        <v>714</v>
      </c>
      <c r="C743" s="21" t="s">
        <v>67</v>
      </c>
      <c r="D743" s="57" t="s">
        <v>811</v>
      </c>
      <c r="E743" s="58"/>
      <c r="F743" s="58"/>
      <c r="G743" s="58"/>
      <c r="H743" s="22">
        <f>SUM(H744:H752)</f>
        <v>0</v>
      </c>
      <c r="I743" s="22">
        <f>SUM(I744:I752)</f>
        <v>0</v>
      </c>
      <c r="J743" s="22">
        <f>H743+I743</f>
        <v>0</v>
      </c>
      <c r="K743" s="15"/>
      <c r="L743" s="22">
        <f>SUM(L744:L752)</f>
        <v>0.30134839999999996</v>
      </c>
      <c r="O743" s="22">
        <f>IF(P743="PR",J743,SUM(N744:N752))</f>
        <v>0</v>
      </c>
      <c r="P743" s="15" t="s">
        <v>1173</v>
      </c>
      <c r="Q743" s="22">
        <f>IF(P743="HS",H743,0)</f>
        <v>0</v>
      </c>
      <c r="R743" s="22">
        <f>IF(P743="HS",I743-O743,0)</f>
        <v>0</v>
      </c>
      <c r="S743" s="22">
        <f>IF(P743="PS",H743,0)</f>
        <v>0</v>
      </c>
      <c r="T743" s="22">
        <f>IF(P743="PS",I743-O743,0)</f>
        <v>0</v>
      </c>
      <c r="U743" s="22">
        <f>IF(P743="MP",H743,0)</f>
        <v>0</v>
      </c>
      <c r="V743" s="22">
        <f>IF(P743="MP",I743-O743,0)</f>
        <v>0</v>
      </c>
      <c r="W743" s="22">
        <f>IF(P743="OM",H743,0)</f>
        <v>0</v>
      </c>
      <c r="X743" s="15" t="s">
        <v>714</v>
      </c>
      <c r="AH743" s="22">
        <f>SUM(Y744:Y752)</f>
        <v>0</v>
      </c>
      <c r="AI743" s="22">
        <f>SUM(Z744:Z752)</f>
        <v>0</v>
      </c>
      <c r="AJ743" s="22">
        <f>SUM(AA744:AA752)</f>
        <v>0</v>
      </c>
    </row>
    <row r="744" spans="1:42" x14ac:dyDescent="0.2">
      <c r="A744" s="23" t="s">
        <v>356</v>
      </c>
      <c r="B744" s="23" t="s">
        <v>714</v>
      </c>
      <c r="C744" s="23" t="s">
        <v>723</v>
      </c>
      <c r="D744" s="23" t="s">
        <v>1218</v>
      </c>
      <c r="E744" s="23" t="s">
        <v>1147</v>
      </c>
      <c r="F744" s="24">
        <v>0.06</v>
      </c>
      <c r="G744" s="24">
        <v>0</v>
      </c>
      <c r="H744" s="24">
        <f>ROUND(F744*AD744,2)</f>
        <v>0</v>
      </c>
      <c r="I744" s="24">
        <f>J744-H744</f>
        <v>0</v>
      </c>
      <c r="J744" s="24">
        <f>ROUND(F744*G744,2)</f>
        <v>0</v>
      </c>
      <c r="K744" s="24">
        <v>2.5249999999999999</v>
      </c>
      <c r="L744" s="24">
        <f>F744*K744</f>
        <v>0.1515</v>
      </c>
      <c r="M744" s="25" t="s">
        <v>7</v>
      </c>
      <c r="N744" s="24">
        <f>IF(M744="5",I744,0)</f>
        <v>0</v>
      </c>
      <c r="Y744" s="24">
        <f>IF(AC744=0,J744,0)</f>
        <v>0</v>
      </c>
      <c r="Z744" s="24">
        <f>IF(AC744=15,J744,0)</f>
        <v>0</v>
      </c>
      <c r="AA744" s="24">
        <f>IF(AC744=21,J744,0)</f>
        <v>0</v>
      </c>
      <c r="AC744" s="26">
        <v>21</v>
      </c>
      <c r="AD744" s="26">
        <f>G744*0.859082802547771</f>
        <v>0</v>
      </c>
      <c r="AE744" s="26">
        <f>G744*(1-0.859082802547771)</f>
        <v>0</v>
      </c>
      <c r="AL744" s="26">
        <f>F744*AD744</f>
        <v>0</v>
      </c>
      <c r="AM744" s="26">
        <f>F744*AE744</f>
        <v>0</v>
      </c>
      <c r="AN744" s="27" t="s">
        <v>1186</v>
      </c>
      <c r="AO744" s="27" t="s">
        <v>1201</v>
      </c>
      <c r="AP744" s="15" t="s">
        <v>1212</v>
      </c>
    </row>
    <row r="745" spans="1:42" x14ac:dyDescent="0.2">
      <c r="D745" s="28" t="s">
        <v>812</v>
      </c>
      <c r="F745" s="29">
        <v>0.06</v>
      </c>
    </row>
    <row r="746" spans="1:42" x14ac:dyDescent="0.2">
      <c r="A746" s="23" t="s">
        <v>357</v>
      </c>
      <c r="B746" s="23" t="s">
        <v>714</v>
      </c>
      <c r="C746" s="23" t="s">
        <v>724</v>
      </c>
      <c r="D746" s="23" t="s">
        <v>813</v>
      </c>
      <c r="E746" s="23" t="s">
        <v>1146</v>
      </c>
      <c r="F746" s="24">
        <v>0.16</v>
      </c>
      <c r="G746" s="24">
        <v>0</v>
      </c>
      <c r="H746" s="24">
        <f>ROUND(F746*AD746,2)</f>
        <v>0</v>
      </c>
      <c r="I746" s="24">
        <f>J746-H746</f>
        <v>0</v>
      </c>
      <c r="J746" s="24">
        <f>ROUND(F746*G746,2)</f>
        <v>0</v>
      </c>
      <c r="K746" s="24">
        <v>1.41E-2</v>
      </c>
      <c r="L746" s="24">
        <f>F746*K746</f>
        <v>2.2560000000000002E-3</v>
      </c>
      <c r="M746" s="25" t="s">
        <v>7</v>
      </c>
      <c r="N746" s="24">
        <f>IF(M746="5",I746,0)</f>
        <v>0</v>
      </c>
      <c r="Y746" s="24">
        <f>IF(AC746=0,J746,0)</f>
        <v>0</v>
      </c>
      <c r="Z746" s="24">
        <f>IF(AC746=15,J746,0)</f>
        <v>0</v>
      </c>
      <c r="AA746" s="24">
        <f>IF(AC746=21,J746,0)</f>
        <v>0</v>
      </c>
      <c r="AC746" s="26">
        <v>21</v>
      </c>
      <c r="AD746" s="26">
        <f>G746*0.637948717948718</f>
        <v>0</v>
      </c>
      <c r="AE746" s="26">
        <f>G746*(1-0.637948717948718)</f>
        <v>0</v>
      </c>
      <c r="AL746" s="26">
        <f>F746*AD746</f>
        <v>0</v>
      </c>
      <c r="AM746" s="26">
        <f>F746*AE746</f>
        <v>0</v>
      </c>
      <c r="AN746" s="27" t="s">
        <v>1186</v>
      </c>
      <c r="AO746" s="27" t="s">
        <v>1201</v>
      </c>
      <c r="AP746" s="15" t="s">
        <v>1212</v>
      </c>
    </row>
    <row r="747" spans="1:42" x14ac:dyDescent="0.2">
      <c r="D747" s="28" t="s">
        <v>1006</v>
      </c>
      <c r="F747" s="29">
        <v>0.16</v>
      </c>
    </row>
    <row r="748" spans="1:42" x14ac:dyDescent="0.2">
      <c r="A748" s="23" t="s">
        <v>358</v>
      </c>
      <c r="B748" s="23" t="s">
        <v>714</v>
      </c>
      <c r="C748" s="23" t="s">
        <v>725</v>
      </c>
      <c r="D748" s="23" t="s">
        <v>815</v>
      </c>
      <c r="E748" s="23" t="s">
        <v>1146</v>
      </c>
      <c r="F748" s="24">
        <v>0.16</v>
      </c>
      <c r="G748" s="24">
        <v>0</v>
      </c>
      <c r="H748" s="24">
        <f>ROUND(F748*AD748,2)</f>
        <v>0</v>
      </c>
      <c r="I748" s="24">
        <f>J748-H748</f>
        <v>0</v>
      </c>
      <c r="J748" s="24">
        <f>ROUND(F748*G748,2)</f>
        <v>0</v>
      </c>
      <c r="K748" s="24">
        <v>0</v>
      </c>
      <c r="L748" s="24">
        <f>F748*K748</f>
        <v>0</v>
      </c>
      <c r="M748" s="25" t="s">
        <v>7</v>
      </c>
      <c r="N748" s="24">
        <f>IF(M748="5",I748,0)</f>
        <v>0</v>
      </c>
      <c r="Y748" s="24">
        <f>IF(AC748=0,J748,0)</f>
        <v>0</v>
      </c>
      <c r="Z748" s="24">
        <f>IF(AC748=15,J748,0)</f>
        <v>0</v>
      </c>
      <c r="AA748" s="24">
        <f>IF(AC748=21,J748,0)</f>
        <v>0</v>
      </c>
      <c r="AC748" s="26">
        <v>21</v>
      </c>
      <c r="AD748" s="26">
        <f>G748*0</f>
        <v>0</v>
      </c>
      <c r="AE748" s="26">
        <f>G748*(1-0)</f>
        <v>0</v>
      </c>
      <c r="AL748" s="26">
        <f>F748*AD748</f>
        <v>0</v>
      </c>
      <c r="AM748" s="26">
        <f>F748*AE748</f>
        <v>0</v>
      </c>
      <c r="AN748" s="27" t="s">
        <v>1186</v>
      </c>
      <c r="AO748" s="27" t="s">
        <v>1201</v>
      </c>
      <c r="AP748" s="15" t="s">
        <v>1212</v>
      </c>
    </row>
    <row r="749" spans="1:42" x14ac:dyDescent="0.2">
      <c r="D749" s="28" t="s">
        <v>1007</v>
      </c>
      <c r="F749" s="29">
        <v>0.16</v>
      </c>
    </row>
    <row r="750" spans="1:42" x14ac:dyDescent="0.2">
      <c r="A750" s="23" t="s">
        <v>359</v>
      </c>
      <c r="B750" s="23" t="s">
        <v>714</v>
      </c>
      <c r="C750" s="23" t="s">
        <v>726</v>
      </c>
      <c r="D750" s="23" t="s">
        <v>817</v>
      </c>
      <c r="E750" s="23" t="s">
        <v>1146</v>
      </c>
      <c r="F750" s="24">
        <v>3.94</v>
      </c>
      <c r="G750" s="24">
        <v>0</v>
      </c>
      <c r="H750" s="24">
        <f>ROUND(F750*AD750,2)</f>
        <v>0</v>
      </c>
      <c r="I750" s="24">
        <f>J750-H750</f>
        <v>0</v>
      </c>
      <c r="J750" s="24">
        <f>ROUND(F750*G750,2)</f>
        <v>0</v>
      </c>
      <c r="K750" s="24">
        <v>3.415E-2</v>
      </c>
      <c r="L750" s="24">
        <f>F750*K750</f>
        <v>0.134551</v>
      </c>
      <c r="M750" s="25" t="s">
        <v>7</v>
      </c>
      <c r="N750" s="24">
        <f>IF(M750="5",I750,0)</f>
        <v>0</v>
      </c>
      <c r="Y750" s="24">
        <f>IF(AC750=0,J750,0)</f>
        <v>0</v>
      </c>
      <c r="Z750" s="24">
        <f>IF(AC750=15,J750,0)</f>
        <v>0</v>
      </c>
      <c r="AA750" s="24">
        <f>IF(AC750=21,J750,0)</f>
        <v>0</v>
      </c>
      <c r="AC750" s="26">
        <v>21</v>
      </c>
      <c r="AD750" s="26">
        <f>G750*0.841828478964401</f>
        <v>0</v>
      </c>
      <c r="AE750" s="26">
        <f>G750*(1-0.841828478964401)</f>
        <v>0</v>
      </c>
      <c r="AL750" s="26">
        <f>F750*AD750</f>
        <v>0</v>
      </c>
      <c r="AM750" s="26">
        <f>F750*AE750</f>
        <v>0</v>
      </c>
      <c r="AN750" s="27" t="s">
        <v>1186</v>
      </c>
      <c r="AO750" s="27" t="s">
        <v>1201</v>
      </c>
      <c r="AP750" s="15" t="s">
        <v>1212</v>
      </c>
    </row>
    <row r="751" spans="1:42" x14ac:dyDescent="0.2">
      <c r="D751" s="28" t="s">
        <v>1026</v>
      </c>
      <c r="F751" s="29">
        <v>3.94</v>
      </c>
    </row>
    <row r="752" spans="1:42" x14ac:dyDescent="0.2">
      <c r="A752" s="23" t="s">
        <v>360</v>
      </c>
      <c r="B752" s="23" t="s">
        <v>714</v>
      </c>
      <c r="C752" s="23" t="s">
        <v>727</v>
      </c>
      <c r="D752" s="23" t="s">
        <v>1232</v>
      </c>
      <c r="E752" s="23" t="s">
        <v>1146</v>
      </c>
      <c r="F752" s="24">
        <v>3.94</v>
      </c>
      <c r="G752" s="24">
        <v>0</v>
      </c>
      <c r="H752" s="24">
        <f>ROUND(F752*AD752,2)</f>
        <v>0</v>
      </c>
      <c r="I752" s="24">
        <f>J752-H752</f>
        <v>0</v>
      </c>
      <c r="J752" s="24">
        <f>ROUND(F752*G752,2)</f>
        <v>0</v>
      </c>
      <c r="K752" s="24">
        <v>3.31E-3</v>
      </c>
      <c r="L752" s="24">
        <f>F752*K752</f>
        <v>1.30414E-2</v>
      </c>
      <c r="M752" s="25" t="s">
        <v>7</v>
      </c>
      <c r="N752" s="24">
        <f>IF(M752="5",I752,0)</f>
        <v>0</v>
      </c>
      <c r="Y752" s="24">
        <f>IF(AC752=0,J752,0)</f>
        <v>0</v>
      </c>
      <c r="Z752" s="24">
        <f>IF(AC752=15,J752,0)</f>
        <v>0</v>
      </c>
      <c r="AA752" s="24">
        <f>IF(AC752=21,J752,0)</f>
        <v>0</v>
      </c>
      <c r="AC752" s="26">
        <v>21</v>
      </c>
      <c r="AD752" s="26">
        <f>G752*0.752032520325203</f>
        <v>0</v>
      </c>
      <c r="AE752" s="26">
        <f>G752*(1-0.752032520325203)</f>
        <v>0</v>
      </c>
      <c r="AL752" s="26">
        <f>F752*AD752</f>
        <v>0</v>
      </c>
      <c r="AM752" s="26">
        <f>F752*AE752</f>
        <v>0</v>
      </c>
      <c r="AN752" s="27" t="s">
        <v>1186</v>
      </c>
      <c r="AO752" s="27" t="s">
        <v>1201</v>
      </c>
      <c r="AP752" s="15" t="s">
        <v>1212</v>
      </c>
    </row>
    <row r="753" spans="1:42" x14ac:dyDescent="0.2">
      <c r="D753" s="28" t="s">
        <v>1026</v>
      </c>
      <c r="F753" s="29">
        <v>3.94</v>
      </c>
    </row>
    <row r="754" spans="1:42" x14ac:dyDescent="0.2">
      <c r="A754" s="20"/>
      <c r="B754" s="21" t="s">
        <v>714</v>
      </c>
      <c r="C754" s="21" t="s">
        <v>685</v>
      </c>
      <c r="D754" s="57" t="s">
        <v>821</v>
      </c>
      <c r="E754" s="58"/>
      <c r="F754" s="58"/>
      <c r="G754" s="58"/>
      <c r="H754" s="22">
        <f>SUM(H755:H765)</f>
        <v>0</v>
      </c>
      <c r="I754" s="22">
        <f>SUM(I755:I765)</f>
        <v>0</v>
      </c>
      <c r="J754" s="22">
        <f>H754+I754</f>
        <v>0</v>
      </c>
      <c r="K754" s="15"/>
      <c r="L754" s="22">
        <f>SUM(L755:L765)</f>
        <v>8.2398000000000002E-3</v>
      </c>
      <c r="O754" s="22">
        <f>IF(P754="PR",J754,SUM(N755:N765))</f>
        <v>0</v>
      </c>
      <c r="P754" s="15" t="s">
        <v>1174</v>
      </c>
      <c r="Q754" s="22">
        <f>IF(P754="HS",H754,0)</f>
        <v>0</v>
      </c>
      <c r="R754" s="22">
        <f>IF(P754="HS",I754-O754,0)</f>
        <v>0</v>
      </c>
      <c r="S754" s="22">
        <f>IF(P754="PS",H754,0)</f>
        <v>0</v>
      </c>
      <c r="T754" s="22">
        <f>IF(P754="PS",I754-O754,0)</f>
        <v>0</v>
      </c>
      <c r="U754" s="22">
        <f>IF(P754="MP",H754,0)</f>
        <v>0</v>
      </c>
      <c r="V754" s="22">
        <f>IF(P754="MP",I754-O754,0)</f>
        <v>0</v>
      </c>
      <c r="W754" s="22">
        <f>IF(P754="OM",H754,0)</f>
        <v>0</v>
      </c>
      <c r="X754" s="15" t="s">
        <v>714</v>
      </c>
      <c r="AH754" s="22">
        <f>SUM(Y755:Y765)</f>
        <v>0</v>
      </c>
      <c r="AI754" s="22">
        <f>SUM(Z755:Z765)</f>
        <v>0</v>
      </c>
      <c r="AJ754" s="22">
        <f>SUM(AA755:AA765)</f>
        <v>0</v>
      </c>
    </row>
    <row r="755" spans="1:42" x14ac:dyDescent="0.2">
      <c r="A755" s="23" t="s">
        <v>361</v>
      </c>
      <c r="B755" s="23" t="s">
        <v>714</v>
      </c>
      <c r="C755" s="23" t="s">
        <v>728</v>
      </c>
      <c r="D755" s="23" t="s">
        <v>1251</v>
      </c>
      <c r="E755" s="23" t="s">
        <v>1146</v>
      </c>
      <c r="F755" s="24">
        <v>4.58</v>
      </c>
      <c r="G755" s="24">
        <v>0</v>
      </c>
      <c r="H755" s="24">
        <f>ROUND(F755*AD755,2)</f>
        <v>0</v>
      </c>
      <c r="I755" s="24">
        <f>J755-H755</f>
        <v>0</v>
      </c>
      <c r="J755" s="24">
        <f>ROUND(F755*G755,2)</f>
        <v>0</v>
      </c>
      <c r="K755" s="24">
        <v>5.6999999999999998E-4</v>
      </c>
      <c r="L755" s="24">
        <f>F755*K755</f>
        <v>2.6105999999999998E-3</v>
      </c>
      <c r="M755" s="25" t="s">
        <v>7</v>
      </c>
      <c r="N755" s="24">
        <f>IF(M755="5",I755,0)</f>
        <v>0</v>
      </c>
      <c r="Y755" s="24">
        <f>IF(AC755=0,J755,0)</f>
        <v>0</v>
      </c>
      <c r="Z755" s="24">
        <f>IF(AC755=15,J755,0)</f>
        <v>0</v>
      </c>
      <c r="AA755" s="24">
        <f>IF(AC755=21,J755,0)</f>
        <v>0</v>
      </c>
      <c r="AC755" s="26">
        <v>21</v>
      </c>
      <c r="AD755" s="26">
        <f>G755*0.805751492132393</f>
        <v>0</v>
      </c>
      <c r="AE755" s="26">
        <f>G755*(1-0.805751492132393)</f>
        <v>0</v>
      </c>
      <c r="AL755" s="26">
        <f>F755*AD755</f>
        <v>0</v>
      </c>
      <c r="AM755" s="26">
        <f>F755*AE755</f>
        <v>0</v>
      </c>
      <c r="AN755" s="27" t="s">
        <v>1187</v>
      </c>
      <c r="AO755" s="27" t="s">
        <v>1202</v>
      </c>
      <c r="AP755" s="15" t="s">
        <v>1212</v>
      </c>
    </row>
    <row r="756" spans="1:42" x14ac:dyDescent="0.2">
      <c r="D756" s="28" t="s">
        <v>1027</v>
      </c>
      <c r="F756" s="29">
        <v>4.58</v>
      </c>
    </row>
    <row r="757" spans="1:42" x14ac:dyDescent="0.2">
      <c r="A757" s="23" t="s">
        <v>362</v>
      </c>
      <c r="B757" s="23" t="s">
        <v>714</v>
      </c>
      <c r="C757" s="23" t="s">
        <v>729</v>
      </c>
      <c r="D757" s="23" t="s">
        <v>1234</v>
      </c>
      <c r="E757" s="23" t="s">
        <v>1146</v>
      </c>
      <c r="F757" s="24">
        <v>4.58</v>
      </c>
      <c r="G757" s="24">
        <v>0</v>
      </c>
      <c r="H757" s="24">
        <f>ROUND(F757*AD757,2)</f>
        <v>0</v>
      </c>
      <c r="I757" s="24">
        <f>J757-H757</f>
        <v>0</v>
      </c>
      <c r="J757" s="24">
        <f>ROUND(F757*G757,2)</f>
        <v>0</v>
      </c>
      <c r="K757" s="24">
        <v>7.3999999999999999E-4</v>
      </c>
      <c r="L757" s="24">
        <f>F757*K757</f>
        <v>3.3892000000000002E-3</v>
      </c>
      <c r="M757" s="25" t="s">
        <v>7</v>
      </c>
      <c r="N757" s="24">
        <f>IF(M757="5",I757,0)</f>
        <v>0</v>
      </c>
      <c r="Y757" s="24">
        <f>IF(AC757=0,J757,0)</f>
        <v>0</v>
      </c>
      <c r="Z757" s="24">
        <f>IF(AC757=15,J757,0)</f>
        <v>0</v>
      </c>
      <c r="AA757" s="24">
        <f>IF(AC757=21,J757,0)</f>
        <v>0</v>
      </c>
      <c r="AC757" s="26">
        <v>21</v>
      </c>
      <c r="AD757" s="26">
        <f>G757*0.750758341759353</f>
        <v>0</v>
      </c>
      <c r="AE757" s="26">
        <f>G757*(1-0.750758341759353)</f>
        <v>0</v>
      </c>
      <c r="AL757" s="26">
        <f>F757*AD757</f>
        <v>0</v>
      </c>
      <c r="AM757" s="26">
        <f>F757*AE757</f>
        <v>0</v>
      </c>
      <c r="AN757" s="27" t="s">
        <v>1187</v>
      </c>
      <c r="AO757" s="27" t="s">
        <v>1202</v>
      </c>
      <c r="AP757" s="15" t="s">
        <v>1212</v>
      </c>
    </row>
    <row r="758" spans="1:42" x14ac:dyDescent="0.2">
      <c r="D758" s="28" t="s">
        <v>1028</v>
      </c>
      <c r="F758" s="29">
        <v>4.58</v>
      </c>
    </row>
    <row r="759" spans="1:42" x14ac:dyDescent="0.2">
      <c r="A759" s="23" t="s">
        <v>363</v>
      </c>
      <c r="B759" s="23" t="s">
        <v>714</v>
      </c>
      <c r="C759" s="23" t="s">
        <v>730</v>
      </c>
      <c r="D759" s="23" t="s">
        <v>1235</v>
      </c>
      <c r="E759" s="23" t="s">
        <v>1146</v>
      </c>
      <c r="F759" s="24">
        <v>0.64</v>
      </c>
      <c r="G759" s="24">
        <v>0</v>
      </c>
      <c r="H759" s="24">
        <f>ROUND(F759*AD759,2)</f>
        <v>0</v>
      </c>
      <c r="I759" s="24">
        <f>J759-H759</f>
        <v>0</v>
      </c>
      <c r="J759" s="24">
        <f>ROUND(F759*G759,2)</f>
        <v>0</v>
      </c>
      <c r="K759" s="24">
        <v>4.0000000000000002E-4</v>
      </c>
      <c r="L759" s="24">
        <f>F759*K759</f>
        <v>2.5600000000000004E-4</v>
      </c>
      <c r="M759" s="25" t="s">
        <v>7</v>
      </c>
      <c r="N759" s="24">
        <f>IF(M759="5",I759,0)</f>
        <v>0</v>
      </c>
      <c r="Y759" s="24">
        <f>IF(AC759=0,J759,0)</f>
        <v>0</v>
      </c>
      <c r="Z759" s="24">
        <f>IF(AC759=15,J759,0)</f>
        <v>0</v>
      </c>
      <c r="AA759" s="24">
        <f>IF(AC759=21,J759,0)</f>
        <v>0</v>
      </c>
      <c r="AC759" s="26">
        <v>21</v>
      </c>
      <c r="AD759" s="26">
        <f>G759*0.966850828729282</f>
        <v>0</v>
      </c>
      <c r="AE759" s="26">
        <f>G759*(1-0.966850828729282)</f>
        <v>0</v>
      </c>
      <c r="AL759" s="26">
        <f>F759*AD759</f>
        <v>0</v>
      </c>
      <c r="AM759" s="26">
        <f>F759*AE759</f>
        <v>0</v>
      </c>
      <c r="AN759" s="27" t="s">
        <v>1187</v>
      </c>
      <c r="AO759" s="27" t="s">
        <v>1202</v>
      </c>
      <c r="AP759" s="15" t="s">
        <v>1212</v>
      </c>
    </row>
    <row r="760" spans="1:42" x14ac:dyDescent="0.2">
      <c r="D760" s="28" t="s">
        <v>824</v>
      </c>
      <c r="F760" s="29">
        <v>0.64</v>
      </c>
    </row>
    <row r="761" spans="1:42" x14ac:dyDescent="0.2">
      <c r="A761" s="23" t="s">
        <v>364</v>
      </c>
      <c r="B761" s="23" t="s">
        <v>714</v>
      </c>
      <c r="C761" s="23" t="s">
        <v>731</v>
      </c>
      <c r="D761" s="23" t="s">
        <v>1236</v>
      </c>
      <c r="E761" s="23" t="s">
        <v>1146</v>
      </c>
      <c r="F761" s="24">
        <v>3.68</v>
      </c>
      <c r="G761" s="24">
        <v>0</v>
      </c>
      <c r="H761" s="24">
        <f>ROUND(F761*AD761,2)</f>
        <v>0</v>
      </c>
      <c r="I761" s="24">
        <f>J761-H761</f>
        <v>0</v>
      </c>
      <c r="J761" s="24">
        <f>ROUND(F761*G761,2)</f>
        <v>0</v>
      </c>
      <c r="K761" s="24">
        <v>4.0000000000000002E-4</v>
      </c>
      <c r="L761" s="24">
        <f>F761*K761</f>
        <v>1.4720000000000002E-3</v>
      </c>
      <c r="M761" s="25" t="s">
        <v>7</v>
      </c>
      <c r="N761" s="24">
        <f>IF(M761="5",I761,0)</f>
        <v>0</v>
      </c>
      <c r="Y761" s="24">
        <f>IF(AC761=0,J761,0)</f>
        <v>0</v>
      </c>
      <c r="Z761" s="24">
        <f>IF(AC761=15,J761,0)</f>
        <v>0</v>
      </c>
      <c r="AA761" s="24">
        <f>IF(AC761=21,J761,0)</f>
        <v>0</v>
      </c>
      <c r="AC761" s="26">
        <v>21</v>
      </c>
      <c r="AD761" s="26">
        <f>G761*0.938757264193116</f>
        <v>0</v>
      </c>
      <c r="AE761" s="26">
        <f>G761*(1-0.938757264193116)</f>
        <v>0</v>
      </c>
      <c r="AL761" s="26">
        <f>F761*AD761</f>
        <v>0</v>
      </c>
      <c r="AM761" s="26">
        <f>F761*AE761</f>
        <v>0</v>
      </c>
      <c r="AN761" s="27" t="s">
        <v>1187</v>
      </c>
      <c r="AO761" s="27" t="s">
        <v>1202</v>
      </c>
      <c r="AP761" s="15" t="s">
        <v>1212</v>
      </c>
    </row>
    <row r="762" spans="1:42" x14ac:dyDescent="0.2">
      <c r="D762" s="28" t="s">
        <v>914</v>
      </c>
      <c r="F762" s="29">
        <v>3.68</v>
      </c>
    </row>
    <row r="763" spans="1:42" x14ac:dyDescent="0.2">
      <c r="A763" s="23" t="s">
        <v>365</v>
      </c>
      <c r="B763" s="23" t="s">
        <v>714</v>
      </c>
      <c r="C763" s="23" t="s">
        <v>732</v>
      </c>
      <c r="D763" s="23" t="s">
        <v>1237</v>
      </c>
      <c r="E763" s="23" t="s">
        <v>1148</v>
      </c>
      <c r="F763" s="24">
        <v>1.6</v>
      </c>
      <c r="G763" s="24">
        <v>0</v>
      </c>
      <c r="H763" s="24">
        <f>ROUND(F763*AD763,2)</f>
        <v>0</v>
      </c>
      <c r="I763" s="24">
        <f>J763-H763</f>
        <v>0</v>
      </c>
      <c r="J763" s="24">
        <f>ROUND(F763*G763,2)</f>
        <v>0</v>
      </c>
      <c r="K763" s="24">
        <v>3.2000000000000003E-4</v>
      </c>
      <c r="L763" s="24">
        <f>F763*K763</f>
        <v>5.1200000000000009E-4</v>
      </c>
      <c r="M763" s="25" t="s">
        <v>7</v>
      </c>
      <c r="N763" s="24">
        <f>IF(M763="5",I763,0)</f>
        <v>0</v>
      </c>
      <c r="Y763" s="24">
        <f>IF(AC763=0,J763,0)</f>
        <v>0</v>
      </c>
      <c r="Z763" s="24">
        <f>IF(AC763=15,J763,0)</f>
        <v>0</v>
      </c>
      <c r="AA763" s="24">
        <f>IF(AC763=21,J763,0)</f>
        <v>0</v>
      </c>
      <c r="AC763" s="26">
        <v>21</v>
      </c>
      <c r="AD763" s="26">
        <f>G763*0.584192439862543</f>
        <v>0</v>
      </c>
      <c r="AE763" s="26">
        <f>G763*(1-0.584192439862543)</f>
        <v>0</v>
      </c>
      <c r="AL763" s="26">
        <f>F763*AD763</f>
        <v>0</v>
      </c>
      <c r="AM763" s="26">
        <f>F763*AE763</f>
        <v>0</v>
      </c>
      <c r="AN763" s="27" t="s">
        <v>1187</v>
      </c>
      <c r="AO763" s="27" t="s">
        <v>1202</v>
      </c>
      <c r="AP763" s="15" t="s">
        <v>1212</v>
      </c>
    </row>
    <row r="764" spans="1:42" x14ac:dyDescent="0.2">
      <c r="D764" s="28" t="s">
        <v>915</v>
      </c>
      <c r="F764" s="29">
        <v>1.6</v>
      </c>
    </row>
    <row r="765" spans="1:42" x14ac:dyDescent="0.2">
      <c r="A765" s="23" t="s">
        <v>366</v>
      </c>
      <c r="B765" s="23" t="s">
        <v>714</v>
      </c>
      <c r="C765" s="23" t="s">
        <v>733</v>
      </c>
      <c r="D765" s="23" t="s">
        <v>827</v>
      </c>
      <c r="E765" s="23" t="s">
        <v>1149</v>
      </c>
      <c r="F765" s="24">
        <v>0.02</v>
      </c>
      <c r="G765" s="24">
        <v>0</v>
      </c>
      <c r="H765" s="24">
        <f>ROUND(F765*AD765,2)</f>
        <v>0</v>
      </c>
      <c r="I765" s="24">
        <f>J765-H765</f>
        <v>0</v>
      </c>
      <c r="J765" s="24">
        <f>ROUND(F765*G765,2)</f>
        <v>0</v>
      </c>
      <c r="K765" s="24">
        <v>0</v>
      </c>
      <c r="L765" s="24">
        <f>F765*K765</f>
        <v>0</v>
      </c>
      <c r="M765" s="25" t="s">
        <v>11</v>
      </c>
      <c r="N765" s="24">
        <f>IF(M765="5",I765,0)</f>
        <v>0</v>
      </c>
      <c r="Y765" s="24">
        <f>IF(AC765=0,J765,0)</f>
        <v>0</v>
      </c>
      <c r="Z765" s="24">
        <f>IF(AC765=15,J765,0)</f>
        <v>0</v>
      </c>
      <c r="AA765" s="24">
        <f>IF(AC765=21,J765,0)</f>
        <v>0</v>
      </c>
      <c r="AC765" s="26">
        <v>21</v>
      </c>
      <c r="AD765" s="26">
        <f>G765*0</f>
        <v>0</v>
      </c>
      <c r="AE765" s="26">
        <f>G765*(1-0)</f>
        <v>0</v>
      </c>
      <c r="AL765" s="26">
        <f>F765*AD765</f>
        <v>0</v>
      </c>
      <c r="AM765" s="26">
        <f>F765*AE765</f>
        <v>0</v>
      </c>
      <c r="AN765" s="27" t="s">
        <v>1187</v>
      </c>
      <c r="AO765" s="27" t="s">
        <v>1202</v>
      </c>
      <c r="AP765" s="15" t="s">
        <v>1212</v>
      </c>
    </row>
    <row r="766" spans="1:42" x14ac:dyDescent="0.2">
      <c r="D766" s="28" t="s">
        <v>1029</v>
      </c>
      <c r="F766" s="29">
        <v>0.02</v>
      </c>
    </row>
    <row r="767" spans="1:42" x14ac:dyDescent="0.2">
      <c r="A767" s="20"/>
      <c r="B767" s="21" t="s">
        <v>714</v>
      </c>
      <c r="C767" s="21" t="s">
        <v>695</v>
      </c>
      <c r="D767" s="57" t="s">
        <v>829</v>
      </c>
      <c r="E767" s="58"/>
      <c r="F767" s="58"/>
      <c r="G767" s="58"/>
      <c r="H767" s="22">
        <f>SUM(H768:H768)</f>
        <v>0</v>
      </c>
      <c r="I767" s="22">
        <f>SUM(I768:I768)</f>
        <v>0</v>
      </c>
      <c r="J767" s="22">
        <f>H767+I767</f>
        <v>0</v>
      </c>
      <c r="K767" s="15"/>
      <c r="L767" s="22">
        <f>SUM(L768:L768)</f>
        <v>1.4599999999999999E-3</v>
      </c>
      <c r="O767" s="22">
        <f>IF(P767="PR",J767,SUM(N768:N768))</f>
        <v>0</v>
      </c>
      <c r="P767" s="15" t="s">
        <v>1174</v>
      </c>
      <c r="Q767" s="22">
        <f>IF(P767="HS",H767,0)</f>
        <v>0</v>
      </c>
      <c r="R767" s="22">
        <f>IF(P767="HS",I767-O767,0)</f>
        <v>0</v>
      </c>
      <c r="S767" s="22">
        <f>IF(P767="PS",H767,0)</f>
        <v>0</v>
      </c>
      <c r="T767" s="22">
        <f>IF(P767="PS",I767-O767,0)</f>
        <v>0</v>
      </c>
      <c r="U767" s="22">
        <f>IF(P767="MP",H767,0)</f>
        <v>0</v>
      </c>
      <c r="V767" s="22">
        <f>IF(P767="MP",I767-O767,0)</f>
        <v>0</v>
      </c>
      <c r="W767" s="22">
        <f>IF(P767="OM",H767,0)</f>
        <v>0</v>
      </c>
      <c r="X767" s="15" t="s">
        <v>714</v>
      </c>
      <c r="AH767" s="22">
        <f>SUM(Y768:Y768)</f>
        <v>0</v>
      </c>
      <c r="AI767" s="22">
        <f>SUM(Z768:Z768)</f>
        <v>0</v>
      </c>
      <c r="AJ767" s="22">
        <f>SUM(AA768:AA768)</f>
        <v>0</v>
      </c>
    </row>
    <row r="768" spans="1:42" x14ac:dyDescent="0.2">
      <c r="A768" s="23" t="s">
        <v>367</v>
      </c>
      <c r="B768" s="23" t="s">
        <v>714</v>
      </c>
      <c r="C768" s="23" t="s">
        <v>734</v>
      </c>
      <c r="D768" s="23" t="s">
        <v>830</v>
      </c>
      <c r="E768" s="23" t="s">
        <v>1150</v>
      </c>
      <c r="F768" s="24">
        <v>1</v>
      </c>
      <c r="G768" s="24">
        <v>0</v>
      </c>
      <c r="H768" s="24">
        <f>ROUND(F768*AD768,2)</f>
        <v>0</v>
      </c>
      <c r="I768" s="24">
        <f>J768-H768</f>
        <v>0</v>
      </c>
      <c r="J768" s="24">
        <f>ROUND(F768*G768,2)</f>
        <v>0</v>
      </c>
      <c r="K768" s="24">
        <v>1.4599999999999999E-3</v>
      </c>
      <c r="L768" s="24">
        <f>F768*K768</f>
        <v>1.4599999999999999E-3</v>
      </c>
      <c r="M768" s="25" t="s">
        <v>7</v>
      </c>
      <c r="N768" s="24">
        <f>IF(M768="5",I768,0)</f>
        <v>0</v>
      </c>
      <c r="Y768" s="24">
        <f>IF(AC768=0,J768,0)</f>
        <v>0</v>
      </c>
      <c r="Z768" s="24">
        <f>IF(AC768=15,J768,0)</f>
        <v>0</v>
      </c>
      <c r="AA768" s="24">
        <f>IF(AC768=21,J768,0)</f>
        <v>0</v>
      </c>
      <c r="AC768" s="26">
        <v>21</v>
      </c>
      <c r="AD768" s="26">
        <f>G768*0</f>
        <v>0</v>
      </c>
      <c r="AE768" s="26">
        <f>G768*(1-0)</f>
        <v>0</v>
      </c>
      <c r="AL768" s="26">
        <f>F768*AD768</f>
        <v>0</v>
      </c>
      <c r="AM768" s="26">
        <f>F768*AE768</f>
        <v>0</v>
      </c>
      <c r="AN768" s="27" t="s">
        <v>1188</v>
      </c>
      <c r="AO768" s="27" t="s">
        <v>1203</v>
      </c>
      <c r="AP768" s="15" t="s">
        <v>1212</v>
      </c>
    </row>
    <row r="769" spans="1:42" x14ac:dyDescent="0.2">
      <c r="D769" s="28" t="s">
        <v>831</v>
      </c>
      <c r="F769" s="29">
        <v>1</v>
      </c>
    </row>
    <row r="770" spans="1:42" x14ac:dyDescent="0.2">
      <c r="A770" s="20"/>
      <c r="B770" s="21" t="s">
        <v>714</v>
      </c>
      <c r="C770" s="21" t="s">
        <v>699</v>
      </c>
      <c r="D770" s="57" t="s">
        <v>832</v>
      </c>
      <c r="E770" s="58"/>
      <c r="F770" s="58"/>
      <c r="G770" s="58"/>
      <c r="H770" s="22">
        <f>SUM(H771:H799)</f>
        <v>0</v>
      </c>
      <c r="I770" s="22">
        <f>SUM(I771:I799)</f>
        <v>0</v>
      </c>
      <c r="J770" s="22">
        <f>H770+I770</f>
        <v>0</v>
      </c>
      <c r="K770" s="15"/>
      <c r="L770" s="22">
        <f>SUM(L771:L799)</f>
        <v>5.9279999999999999E-2</v>
      </c>
      <c r="O770" s="22">
        <f>IF(P770="PR",J770,SUM(N771:N799))</f>
        <v>0</v>
      </c>
      <c r="P770" s="15" t="s">
        <v>1174</v>
      </c>
      <c r="Q770" s="22">
        <f>IF(P770="HS",H770,0)</f>
        <v>0</v>
      </c>
      <c r="R770" s="22">
        <f>IF(P770="HS",I770-O770,0)</f>
        <v>0</v>
      </c>
      <c r="S770" s="22">
        <f>IF(P770="PS",H770,0)</f>
        <v>0</v>
      </c>
      <c r="T770" s="22">
        <f>IF(P770="PS",I770-O770,0)</f>
        <v>0</v>
      </c>
      <c r="U770" s="22">
        <f>IF(P770="MP",H770,0)</f>
        <v>0</v>
      </c>
      <c r="V770" s="22">
        <f>IF(P770="MP",I770-O770,0)</f>
        <v>0</v>
      </c>
      <c r="W770" s="22">
        <f>IF(P770="OM",H770,0)</f>
        <v>0</v>
      </c>
      <c r="X770" s="15" t="s">
        <v>714</v>
      </c>
      <c r="AH770" s="22">
        <f>SUM(Y771:Y799)</f>
        <v>0</v>
      </c>
      <c r="AI770" s="22">
        <f>SUM(Z771:Z799)</f>
        <v>0</v>
      </c>
      <c r="AJ770" s="22">
        <f>SUM(AA771:AA799)</f>
        <v>0</v>
      </c>
    </row>
    <row r="771" spans="1:42" x14ac:dyDescent="0.2">
      <c r="A771" s="23" t="s">
        <v>368</v>
      </c>
      <c r="B771" s="23" t="s">
        <v>714</v>
      </c>
      <c r="C771" s="23" t="s">
        <v>735</v>
      </c>
      <c r="D771" s="23" t="s">
        <v>1225</v>
      </c>
      <c r="E771" s="23" t="s">
        <v>1151</v>
      </c>
      <c r="F771" s="24">
        <v>1</v>
      </c>
      <c r="G771" s="24">
        <v>0</v>
      </c>
      <c r="H771" s="24">
        <f>ROUND(F771*AD771,2)</f>
        <v>0</v>
      </c>
      <c r="I771" s="24">
        <f>J771-H771</f>
        <v>0</v>
      </c>
      <c r="J771" s="24">
        <f>ROUND(F771*G771,2)</f>
        <v>0</v>
      </c>
      <c r="K771" s="24">
        <v>1.41E-3</v>
      </c>
      <c r="L771" s="24">
        <f>F771*K771</f>
        <v>1.41E-3</v>
      </c>
      <c r="M771" s="25" t="s">
        <v>7</v>
      </c>
      <c r="N771" s="24">
        <f>IF(M771="5",I771,0)</f>
        <v>0</v>
      </c>
      <c r="Y771" s="24">
        <f>IF(AC771=0,J771,0)</f>
        <v>0</v>
      </c>
      <c r="Z771" s="24">
        <f>IF(AC771=15,J771,0)</f>
        <v>0</v>
      </c>
      <c r="AA771" s="24">
        <f>IF(AC771=21,J771,0)</f>
        <v>0</v>
      </c>
      <c r="AC771" s="26">
        <v>21</v>
      </c>
      <c r="AD771" s="26">
        <f>G771*0.538136882129278</f>
        <v>0</v>
      </c>
      <c r="AE771" s="26">
        <f>G771*(1-0.538136882129278)</f>
        <v>0</v>
      </c>
      <c r="AL771" s="26">
        <f>F771*AD771</f>
        <v>0</v>
      </c>
      <c r="AM771" s="26">
        <f>F771*AE771</f>
        <v>0</v>
      </c>
      <c r="AN771" s="27" t="s">
        <v>1189</v>
      </c>
      <c r="AO771" s="27" t="s">
        <v>1203</v>
      </c>
      <c r="AP771" s="15" t="s">
        <v>1212</v>
      </c>
    </row>
    <row r="772" spans="1:42" x14ac:dyDescent="0.2">
      <c r="D772" s="28" t="s">
        <v>831</v>
      </c>
      <c r="F772" s="29">
        <v>1</v>
      </c>
    </row>
    <row r="773" spans="1:42" x14ac:dyDescent="0.2">
      <c r="A773" s="31" t="s">
        <v>369</v>
      </c>
      <c r="B773" s="31" t="s">
        <v>714</v>
      </c>
      <c r="C773" s="31" t="s">
        <v>795</v>
      </c>
      <c r="D773" s="31" t="s">
        <v>1238</v>
      </c>
      <c r="E773" s="31" t="s">
        <v>1151</v>
      </c>
      <c r="F773" s="32">
        <v>1</v>
      </c>
      <c r="G773" s="32">
        <v>0</v>
      </c>
      <c r="H773" s="32">
        <f>ROUND(F773*AD773,2)</f>
        <v>0</v>
      </c>
      <c r="I773" s="32">
        <f>J773-H773</f>
        <v>0</v>
      </c>
      <c r="J773" s="32">
        <f>ROUND(F773*G773,2)</f>
        <v>0</v>
      </c>
      <c r="K773" s="32">
        <v>1.4E-2</v>
      </c>
      <c r="L773" s="32">
        <f>F773*K773</f>
        <v>1.4E-2</v>
      </c>
      <c r="M773" s="33" t="s">
        <v>1170</v>
      </c>
      <c r="N773" s="32">
        <f>IF(M773="5",I773,0)</f>
        <v>0</v>
      </c>
      <c r="Y773" s="32">
        <f>IF(AC773=0,J773,0)</f>
        <v>0</v>
      </c>
      <c r="Z773" s="32">
        <f>IF(AC773=15,J773,0)</f>
        <v>0</v>
      </c>
      <c r="AA773" s="32">
        <f>IF(AC773=21,J773,0)</f>
        <v>0</v>
      </c>
      <c r="AC773" s="26">
        <v>21</v>
      </c>
      <c r="AD773" s="26">
        <f>G773*1</f>
        <v>0</v>
      </c>
      <c r="AE773" s="26">
        <f>G773*(1-1)</f>
        <v>0</v>
      </c>
      <c r="AL773" s="26">
        <f>F773*AD773</f>
        <v>0</v>
      </c>
      <c r="AM773" s="26">
        <f>F773*AE773</f>
        <v>0</v>
      </c>
      <c r="AN773" s="27" t="s">
        <v>1189</v>
      </c>
      <c r="AO773" s="27" t="s">
        <v>1203</v>
      </c>
      <c r="AP773" s="15" t="s">
        <v>1212</v>
      </c>
    </row>
    <row r="774" spans="1:42" x14ac:dyDescent="0.2">
      <c r="A774" s="23" t="s">
        <v>370</v>
      </c>
      <c r="B774" s="23" t="s">
        <v>714</v>
      </c>
      <c r="C774" s="23" t="s">
        <v>737</v>
      </c>
      <c r="D774" s="23" t="s">
        <v>833</v>
      </c>
      <c r="E774" s="23" t="s">
        <v>1151</v>
      </c>
      <c r="F774" s="24">
        <v>1</v>
      </c>
      <c r="G774" s="24">
        <v>0</v>
      </c>
      <c r="H774" s="24">
        <f>ROUND(F774*AD774,2)</f>
        <v>0</v>
      </c>
      <c r="I774" s="24">
        <f>J774-H774</f>
        <v>0</v>
      </c>
      <c r="J774" s="24">
        <f>ROUND(F774*G774,2)</f>
        <v>0</v>
      </c>
      <c r="K774" s="24">
        <v>1.1999999999999999E-3</v>
      </c>
      <c r="L774" s="24">
        <f>F774*K774</f>
        <v>1.1999999999999999E-3</v>
      </c>
      <c r="M774" s="25" t="s">
        <v>7</v>
      </c>
      <c r="N774" s="24">
        <f>IF(M774="5",I774,0)</f>
        <v>0</v>
      </c>
      <c r="Y774" s="24">
        <f>IF(AC774=0,J774,0)</f>
        <v>0</v>
      </c>
      <c r="Z774" s="24">
        <f>IF(AC774=15,J774,0)</f>
        <v>0</v>
      </c>
      <c r="AA774" s="24">
        <f>IF(AC774=21,J774,0)</f>
        <v>0</v>
      </c>
      <c r="AC774" s="26">
        <v>21</v>
      </c>
      <c r="AD774" s="26">
        <f>G774*0.50771855010661</f>
        <v>0</v>
      </c>
      <c r="AE774" s="26">
        <f>G774*(1-0.50771855010661)</f>
        <v>0</v>
      </c>
      <c r="AL774" s="26">
        <f>F774*AD774</f>
        <v>0</v>
      </c>
      <c r="AM774" s="26">
        <f>F774*AE774</f>
        <v>0</v>
      </c>
      <c r="AN774" s="27" t="s">
        <v>1189</v>
      </c>
      <c r="AO774" s="27" t="s">
        <v>1203</v>
      </c>
      <c r="AP774" s="15" t="s">
        <v>1212</v>
      </c>
    </row>
    <row r="775" spans="1:42" x14ac:dyDescent="0.2">
      <c r="D775" s="28" t="s">
        <v>831</v>
      </c>
      <c r="F775" s="29">
        <v>1</v>
      </c>
    </row>
    <row r="776" spans="1:42" x14ac:dyDescent="0.2">
      <c r="A776" s="31" t="s">
        <v>371</v>
      </c>
      <c r="B776" s="31" t="s">
        <v>714</v>
      </c>
      <c r="C776" s="31" t="s">
        <v>739</v>
      </c>
      <c r="D776" s="31" t="s">
        <v>834</v>
      </c>
      <c r="E776" s="31" t="s">
        <v>1151</v>
      </c>
      <c r="F776" s="32">
        <v>1</v>
      </c>
      <c r="G776" s="32">
        <v>0</v>
      </c>
      <c r="H776" s="32">
        <f>ROUND(F776*AD776,2)</f>
        <v>0</v>
      </c>
      <c r="I776" s="32">
        <f>J776-H776</f>
        <v>0</v>
      </c>
      <c r="J776" s="32">
        <f>ROUND(F776*G776,2)</f>
        <v>0</v>
      </c>
      <c r="K776" s="32">
        <v>7.3999999999999999E-4</v>
      </c>
      <c r="L776" s="32">
        <f>F776*K776</f>
        <v>7.3999999999999999E-4</v>
      </c>
      <c r="M776" s="33" t="s">
        <v>1170</v>
      </c>
      <c r="N776" s="32">
        <f>IF(M776="5",I776,0)</f>
        <v>0</v>
      </c>
      <c r="Y776" s="32">
        <f>IF(AC776=0,J776,0)</f>
        <v>0</v>
      </c>
      <c r="Z776" s="32">
        <f>IF(AC776=15,J776,0)</f>
        <v>0</v>
      </c>
      <c r="AA776" s="32">
        <f>IF(AC776=21,J776,0)</f>
        <v>0</v>
      </c>
      <c r="AC776" s="26">
        <v>21</v>
      </c>
      <c r="AD776" s="26">
        <f>G776*1</f>
        <v>0</v>
      </c>
      <c r="AE776" s="26">
        <f>G776*(1-1)</f>
        <v>0</v>
      </c>
      <c r="AL776" s="26">
        <f>F776*AD776</f>
        <v>0</v>
      </c>
      <c r="AM776" s="26">
        <f>F776*AE776</f>
        <v>0</v>
      </c>
      <c r="AN776" s="27" t="s">
        <v>1189</v>
      </c>
      <c r="AO776" s="27" t="s">
        <v>1203</v>
      </c>
      <c r="AP776" s="15" t="s">
        <v>1212</v>
      </c>
    </row>
    <row r="777" spans="1:42" x14ac:dyDescent="0.2">
      <c r="A777" s="31" t="s">
        <v>372</v>
      </c>
      <c r="B777" s="31" t="s">
        <v>714</v>
      </c>
      <c r="C777" s="31" t="s">
        <v>738</v>
      </c>
      <c r="D777" s="31" t="s">
        <v>1240</v>
      </c>
      <c r="E777" s="31" t="s">
        <v>1151</v>
      </c>
      <c r="F777" s="32">
        <v>1</v>
      </c>
      <c r="G777" s="32">
        <v>0</v>
      </c>
      <c r="H777" s="32">
        <f>ROUND(F777*AD777,2)</f>
        <v>0</v>
      </c>
      <c r="I777" s="32">
        <f>J777-H777</f>
        <v>0</v>
      </c>
      <c r="J777" s="32">
        <f>ROUND(F777*G777,2)</f>
        <v>0</v>
      </c>
      <c r="K777" s="32">
        <v>1.0499999999999999E-3</v>
      </c>
      <c r="L777" s="32">
        <f>F777*K777</f>
        <v>1.0499999999999999E-3</v>
      </c>
      <c r="M777" s="33" t="s">
        <v>1170</v>
      </c>
      <c r="N777" s="32">
        <f>IF(M777="5",I777,0)</f>
        <v>0</v>
      </c>
      <c r="Y777" s="32">
        <f>IF(AC777=0,J777,0)</f>
        <v>0</v>
      </c>
      <c r="Z777" s="32">
        <f>IF(AC777=15,J777,0)</f>
        <v>0</v>
      </c>
      <c r="AA777" s="32">
        <f>IF(AC777=21,J777,0)</f>
        <v>0</v>
      </c>
      <c r="AC777" s="26">
        <v>21</v>
      </c>
      <c r="AD777" s="26">
        <f>G777*1</f>
        <v>0</v>
      </c>
      <c r="AE777" s="26">
        <f>G777*(1-1)</f>
        <v>0</v>
      </c>
      <c r="AL777" s="26">
        <f>F777*AD777</f>
        <v>0</v>
      </c>
      <c r="AM777" s="26">
        <f>F777*AE777</f>
        <v>0</v>
      </c>
      <c r="AN777" s="27" t="s">
        <v>1189</v>
      </c>
      <c r="AO777" s="27" t="s">
        <v>1203</v>
      </c>
      <c r="AP777" s="15" t="s">
        <v>1212</v>
      </c>
    </row>
    <row r="778" spans="1:42" x14ac:dyDescent="0.2">
      <c r="A778" s="23" t="s">
        <v>373</v>
      </c>
      <c r="B778" s="23" t="s">
        <v>714</v>
      </c>
      <c r="C778" s="23" t="s">
        <v>740</v>
      </c>
      <c r="D778" s="23" t="s">
        <v>835</v>
      </c>
      <c r="E778" s="23" t="s">
        <v>1152</v>
      </c>
      <c r="F778" s="24">
        <v>1</v>
      </c>
      <c r="G778" s="24">
        <v>0</v>
      </c>
      <c r="H778" s="24">
        <f>ROUND(F778*AD778,2)</f>
        <v>0</v>
      </c>
      <c r="I778" s="24">
        <f>J778-H778</f>
        <v>0</v>
      </c>
      <c r="J778" s="24">
        <f>ROUND(F778*G778,2)</f>
        <v>0</v>
      </c>
      <c r="K778" s="24">
        <v>4.0000000000000001E-3</v>
      </c>
      <c r="L778" s="24">
        <f>F778*K778</f>
        <v>4.0000000000000001E-3</v>
      </c>
      <c r="M778" s="25" t="s">
        <v>7</v>
      </c>
      <c r="N778" s="24">
        <f>IF(M778="5",I778,0)</f>
        <v>0</v>
      </c>
      <c r="Y778" s="24">
        <f>IF(AC778=0,J778,0)</f>
        <v>0</v>
      </c>
      <c r="Z778" s="24">
        <f>IF(AC778=15,J778,0)</f>
        <v>0</v>
      </c>
      <c r="AA778" s="24">
        <f>IF(AC778=21,J778,0)</f>
        <v>0</v>
      </c>
      <c r="AC778" s="26">
        <v>21</v>
      </c>
      <c r="AD778" s="26">
        <f>G778*0.62904717853839</f>
        <v>0</v>
      </c>
      <c r="AE778" s="26">
        <f>G778*(1-0.62904717853839)</f>
        <v>0</v>
      </c>
      <c r="AL778" s="26">
        <f>F778*AD778</f>
        <v>0</v>
      </c>
      <c r="AM778" s="26">
        <f>F778*AE778</f>
        <v>0</v>
      </c>
      <c r="AN778" s="27" t="s">
        <v>1189</v>
      </c>
      <c r="AO778" s="27" t="s">
        <v>1203</v>
      </c>
      <c r="AP778" s="15" t="s">
        <v>1212</v>
      </c>
    </row>
    <row r="779" spans="1:42" x14ac:dyDescent="0.2">
      <c r="D779" s="28" t="s">
        <v>831</v>
      </c>
      <c r="F779" s="29">
        <v>1</v>
      </c>
    </row>
    <row r="780" spans="1:42" x14ac:dyDescent="0.2">
      <c r="A780" s="31" t="s">
        <v>374</v>
      </c>
      <c r="B780" s="31" t="s">
        <v>714</v>
      </c>
      <c r="C780" s="31" t="s">
        <v>741</v>
      </c>
      <c r="D780" s="31" t="s">
        <v>1219</v>
      </c>
      <c r="E780" s="31" t="s">
        <v>1151</v>
      </c>
      <c r="F780" s="32">
        <v>1</v>
      </c>
      <c r="G780" s="32">
        <v>0</v>
      </c>
      <c r="H780" s="32">
        <f>ROUND(F780*AD780,2)</f>
        <v>0</v>
      </c>
      <c r="I780" s="32">
        <f>J780-H780</f>
        <v>0</v>
      </c>
      <c r="J780" s="32">
        <f>ROUND(F780*G780,2)</f>
        <v>0</v>
      </c>
      <c r="K780" s="32">
        <v>1E-3</v>
      </c>
      <c r="L780" s="32">
        <f>F780*K780</f>
        <v>1E-3</v>
      </c>
      <c r="M780" s="33" t="s">
        <v>1170</v>
      </c>
      <c r="N780" s="32">
        <f>IF(M780="5",I780,0)</f>
        <v>0</v>
      </c>
      <c r="Y780" s="32">
        <f>IF(AC780=0,J780,0)</f>
        <v>0</v>
      </c>
      <c r="Z780" s="32">
        <f>IF(AC780=15,J780,0)</f>
        <v>0</v>
      </c>
      <c r="AA780" s="32">
        <f>IF(AC780=21,J780,0)</f>
        <v>0</v>
      </c>
      <c r="AC780" s="26">
        <v>21</v>
      </c>
      <c r="AD780" s="26">
        <f>G780*1</f>
        <v>0</v>
      </c>
      <c r="AE780" s="26">
        <f>G780*(1-1)</f>
        <v>0</v>
      </c>
      <c r="AL780" s="26">
        <f>F780*AD780</f>
        <v>0</v>
      </c>
      <c r="AM780" s="26">
        <f>F780*AE780</f>
        <v>0</v>
      </c>
      <c r="AN780" s="27" t="s">
        <v>1189</v>
      </c>
      <c r="AO780" s="27" t="s">
        <v>1203</v>
      </c>
      <c r="AP780" s="15" t="s">
        <v>1212</v>
      </c>
    </row>
    <row r="781" spans="1:42" x14ac:dyDescent="0.2">
      <c r="D781" s="28" t="s">
        <v>831</v>
      </c>
      <c r="F781" s="29">
        <v>1</v>
      </c>
    </row>
    <row r="782" spans="1:42" x14ac:dyDescent="0.2">
      <c r="A782" s="31" t="s">
        <v>375</v>
      </c>
      <c r="B782" s="31" t="s">
        <v>714</v>
      </c>
      <c r="C782" s="31" t="s">
        <v>742</v>
      </c>
      <c r="D782" s="31" t="s">
        <v>1241</v>
      </c>
      <c r="E782" s="31" t="s">
        <v>1151</v>
      </c>
      <c r="F782" s="32">
        <v>1</v>
      </c>
      <c r="G782" s="32">
        <v>0</v>
      </c>
      <c r="H782" s="32">
        <f>ROUND(F782*AD782,2)</f>
        <v>0</v>
      </c>
      <c r="I782" s="32">
        <f>J782-H782</f>
        <v>0</v>
      </c>
      <c r="J782" s="32">
        <f>ROUND(F782*G782,2)</f>
        <v>0</v>
      </c>
      <c r="K782" s="32">
        <v>1.4500000000000001E-2</v>
      </c>
      <c r="L782" s="32">
        <f>F782*K782</f>
        <v>1.4500000000000001E-2</v>
      </c>
      <c r="M782" s="33" t="s">
        <v>1170</v>
      </c>
      <c r="N782" s="32">
        <f>IF(M782="5",I782,0)</f>
        <v>0</v>
      </c>
      <c r="Y782" s="32">
        <f>IF(AC782=0,J782,0)</f>
        <v>0</v>
      </c>
      <c r="Z782" s="32">
        <f>IF(AC782=15,J782,0)</f>
        <v>0</v>
      </c>
      <c r="AA782" s="32">
        <f>IF(AC782=21,J782,0)</f>
        <v>0</v>
      </c>
      <c r="AC782" s="26">
        <v>21</v>
      </c>
      <c r="AD782" s="26">
        <f>G782*1</f>
        <v>0</v>
      </c>
      <c r="AE782" s="26">
        <f>G782*(1-1)</f>
        <v>0</v>
      </c>
      <c r="AL782" s="26">
        <f>F782*AD782</f>
        <v>0</v>
      </c>
      <c r="AM782" s="26">
        <f>F782*AE782</f>
        <v>0</v>
      </c>
      <c r="AN782" s="27" t="s">
        <v>1189</v>
      </c>
      <c r="AO782" s="27" t="s">
        <v>1203</v>
      </c>
      <c r="AP782" s="15" t="s">
        <v>1212</v>
      </c>
    </row>
    <row r="783" spans="1:42" x14ac:dyDescent="0.2">
      <c r="D783" s="28" t="s">
        <v>831</v>
      </c>
      <c r="F783" s="29">
        <v>1</v>
      </c>
    </row>
    <row r="784" spans="1:42" x14ac:dyDescent="0.2">
      <c r="A784" s="23" t="s">
        <v>376</v>
      </c>
      <c r="B784" s="23" t="s">
        <v>714</v>
      </c>
      <c r="C784" s="23" t="s">
        <v>750</v>
      </c>
      <c r="D784" s="23" t="s">
        <v>838</v>
      </c>
      <c r="E784" s="23" t="s">
        <v>1149</v>
      </c>
      <c r="F784" s="24">
        <v>1E-3</v>
      </c>
      <c r="G784" s="24">
        <v>0</v>
      </c>
      <c r="H784" s="24">
        <f>ROUND(F784*AD784,2)</f>
        <v>0</v>
      </c>
      <c r="I784" s="24">
        <f>J784-H784</f>
        <v>0</v>
      </c>
      <c r="J784" s="24">
        <f>ROUND(F784*G784,2)</f>
        <v>0</v>
      </c>
      <c r="K784" s="24">
        <v>0</v>
      </c>
      <c r="L784" s="24">
        <f>F784*K784</f>
        <v>0</v>
      </c>
      <c r="M784" s="25" t="s">
        <v>11</v>
      </c>
      <c r="N784" s="24">
        <f>IF(M784="5",I784,0)</f>
        <v>0</v>
      </c>
      <c r="Y784" s="24">
        <f>IF(AC784=0,J784,0)</f>
        <v>0</v>
      </c>
      <c r="Z784" s="24">
        <f>IF(AC784=15,J784,0)</f>
        <v>0</v>
      </c>
      <c r="AA784" s="24">
        <f>IF(AC784=21,J784,0)</f>
        <v>0</v>
      </c>
      <c r="AC784" s="26">
        <v>21</v>
      </c>
      <c r="AD784" s="26">
        <f>G784*0</f>
        <v>0</v>
      </c>
      <c r="AE784" s="26">
        <f>G784*(1-0)</f>
        <v>0</v>
      </c>
      <c r="AL784" s="26">
        <f>F784*AD784</f>
        <v>0</v>
      </c>
      <c r="AM784" s="26">
        <f>F784*AE784</f>
        <v>0</v>
      </c>
      <c r="AN784" s="27" t="s">
        <v>1189</v>
      </c>
      <c r="AO784" s="27" t="s">
        <v>1203</v>
      </c>
      <c r="AP784" s="15" t="s">
        <v>1212</v>
      </c>
    </row>
    <row r="785" spans="1:42" x14ac:dyDescent="0.2">
      <c r="A785" s="23" t="s">
        <v>377</v>
      </c>
      <c r="B785" s="23" t="s">
        <v>714</v>
      </c>
      <c r="C785" s="23" t="s">
        <v>743</v>
      </c>
      <c r="D785" s="23" t="s">
        <v>836</v>
      </c>
      <c r="E785" s="23" t="s">
        <v>1152</v>
      </c>
      <c r="F785" s="24">
        <v>1</v>
      </c>
      <c r="G785" s="24">
        <v>0</v>
      </c>
      <c r="H785" s="24">
        <f>ROUND(F785*AD785,2)</f>
        <v>0</v>
      </c>
      <c r="I785" s="24">
        <f>J785-H785</f>
        <v>0</v>
      </c>
      <c r="J785" s="24">
        <f>ROUND(F785*G785,2)</f>
        <v>0</v>
      </c>
      <c r="K785" s="24">
        <v>1.7000000000000001E-4</v>
      </c>
      <c r="L785" s="24">
        <f>F785*K785</f>
        <v>1.7000000000000001E-4</v>
      </c>
      <c r="M785" s="25" t="s">
        <v>7</v>
      </c>
      <c r="N785" s="24">
        <f>IF(M785="5",I785,0)</f>
        <v>0</v>
      </c>
      <c r="Y785" s="24">
        <f>IF(AC785=0,J785,0)</f>
        <v>0</v>
      </c>
      <c r="Z785" s="24">
        <f>IF(AC785=15,J785,0)</f>
        <v>0</v>
      </c>
      <c r="AA785" s="24">
        <f>IF(AC785=21,J785,0)</f>
        <v>0</v>
      </c>
      <c r="AC785" s="26">
        <v>21</v>
      </c>
      <c r="AD785" s="26">
        <f>G785*0.503959731543624</f>
        <v>0</v>
      </c>
      <c r="AE785" s="26">
        <f>G785*(1-0.503959731543624)</f>
        <v>0</v>
      </c>
      <c r="AL785" s="26">
        <f>F785*AD785</f>
        <v>0</v>
      </c>
      <c r="AM785" s="26">
        <f>F785*AE785</f>
        <v>0</v>
      </c>
      <c r="AN785" s="27" t="s">
        <v>1189</v>
      </c>
      <c r="AO785" s="27" t="s">
        <v>1203</v>
      </c>
      <c r="AP785" s="15" t="s">
        <v>1212</v>
      </c>
    </row>
    <row r="786" spans="1:42" x14ac:dyDescent="0.2">
      <c r="D786" s="28" t="s">
        <v>831</v>
      </c>
      <c r="F786" s="29">
        <v>1</v>
      </c>
    </row>
    <row r="787" spans="1:42" x14ac:dyDescent="0.2">
      <c r="A787" s="23" t="s">
        <v>378</v>
      </c>
      <c r="B787" s="23" t="s">
        <v>714</v>
      </c>
      <c r="C787" s="23" t="s">
        <v>744</v>
      </c>
      <c r="D787" s="23" t="s">
        <v>1220</v>
      </c>
      <c r="E787" s="23" t="s">
        <v>1151</v>
      </c>
      <c r="F787" s="24">
        <v>1</v>
      </c>
      <c r="G787" s="24">
        <v>0</v>
      </c>
      <c r="H787" s="24">
        <f>ROUND(F787*AD787,2)</f>
        <v>0</v>
      </c>
      <c r="I787" s="24">
        <f>J787-H787</f>
        <v>0</v>
      </c>
      <c r="J787" s="24">
        <f>ROUND(F787*G787,2)</f>
        <v>0</v>
      </c>
      <c r="K787" s="24">
        <v>1.2E-2</v>
      </c>
      <c r="L787" s="24">
        <f>F787*K787</f>
        <v>1.2E-2</v>
      </c>
      <c r="M787" s="25" t="s">
        <v>7</v>
      </c>
      <c r="N787" s="24">
        <f>IF(M787="5",I787,0)</f>
        <v>0</v>
      </c>
      <c r="Y787" s="24">
        <f>IF(AC787=0,J787,0)</f>
        <v>0</v>
      </c>
      <c r="Z787" s="24">
        <f>IF(AC787=15,J787,0)</f>
        <v>0</v>
      </c>
      <c r="AA787" s="24">
        <f>IF(AC787=21,J787,0)</f>
        <v>0</v>
      </c>
      <c r="AC787" s="26">
        <v>21</v>
      </c>
      <c r="AD787" s="26">
        <f>G787*1</f>
        <v>0</v>
      </c>
      <c r="AE787" s="26">
        <f>G787*(1-1)</f>
        <v>0</v>
      </c>
      <c r="AL787" s="26">
        <f>F787*AD787</f>
        <v>0</v>
      </c>
      <c r="AM787" s="26">
        <f>F787*AE787</f>
        <v>0</v>
      </c>
      <c r="AN787" s="27" t="s">
        <v>1189</v>
      </c>
      <c r="AO787" s="27" t="s">
        <v>1203</v>
      </c>
      <c r="AP787" s="15" t="s">
        <v>1212</v>
      </c>
    </row>
    <row r="788" spans="1:42" x14ac:dyDescent="0.2">
      <c r="D788" s="28" t="s">
        <v>831</v>
      </c>
      <c r="F788" s="29">
        <v>1</v>
      </c>
    </row>
    <row r="789" spans="1:42" x14ac:dyDescent="0.2">
      <c r="A789" s="23" t="s">
        <v>379</v>
      </c>
      <c r="B789" s="23" t="s">
        <v>714</v>
      </c>
      <c r="C789" s="23" t="s">
        <v>745</v>
      </c>
      <c r="D789" s="23" t="s">
        <v>1221</v>
      </c>
      <c r="E789" s="23" t="s">
        <v>1151</v>
      </c>
      <c r="F789" s="24">
        <v>1</v>
      </c>
      <c r="G789" s="24">
        <v>0</v>
      </c>
      <c r="H789" s="24">
        <f>ROUND(F789*AD789,2)</f>
        <v>0</v>
      </c>
      <c r="I789" s="24">
        <f>J789-H789</f>
        <v>0</v>
      </c>
      <c r="J789" s="24">
        <f>ROUND(F789*G789,2)</f>
        <v>0</v>
      </c>
      <c r="K789" s="24">
        <v>7.0000000000000001E-3</v>
      </c>
      <c r="L789" s="24">
        <f>F789*K789</f>
        <v>7.0000000000000001E-3</v>
      </c>
      <c r="M789" s="25" t="s">
        <v>7</v>
      </c>
      <c r="N789" s="24">
        <f>IF(M789="5",I789,0)</f>
        <v>0</v>
      </c>
      <c r="Y789" s="24">
        <f>IF(AC789=0,J789,0)</f>
        <v>0</v>
      </c>
      <c r="Z789" s="24">
        <f>IF(AC789=15,J789,0)</f>
        <v>0</v>
      </c>
      <c r="AA789" s="24">
        <f>IF(AC789=21,J789,0)</f>
        <v>0</v>
      </c>
      <c r="AC789" s="26">
        <v>21</v>
      </c>
      <c r="AD789" s="26">
        <f>G789*1</f>
        <v>0</v>
      </c>
      <c r="AE789" s="26">
        <f>G789*(1-1)</f>
        <v>0</v>
      </c>
      <c r="AL789" s="26">
        <f>F789*AD789</f>
        <v>0</v>
      </c>
      <c r="AM789" s="26">
        <f>F789*AE789</f>
        <v>0</v>
      </c>
      <c r="AN789" s="27" t="s">
        <v>1189</v>
      </c>
      <c r="AO789" s="27" t="s">
        <v>1203</v>
      </c>
      <c r="AP789" s="15" t="s">
        <v>1212</v>
      </c>
    </row>
    <row r="790" spans="1:42" x14ac:dyDescent="0.2">
      <c r="D790" s="28" t="s">
        <v>831</v>
      </c>
      <c r="F790" s="29">
        <v>1</v>
      </c>
    </row>
    <row r="791" spans="1:42" x14ac:dyDescent="0.2">
      <c r="A791" s="23" t="s">
        <v>380</v>
      </c>
      <c r="B791" s="23" t="s">
        <v>714</v>
      </c>
      <c r="C791" s="23" t="s">
        <v>746</v>
      </c>
      <c r="D791" s="23" t="s">
        <v>1242</v>
      </c>
      <c r="E791" s="23" t="s">
        <v>1151</v>
      </c>
      <c r="F791" s="24">
        <v>1</v>
      </c>
      <c r="G791" s="24">
        <v>0</v>
      </c>
      <c r="H791" s="24">
        <f>ROUND(F791*AD791,2)</f>
        <v>0</v>
      </c>
      <c r="I791" s="24">
        <f>J791-H791</f>
        <v>0</v>
      </c>
      <c r="J791" s="24">
        <f>ROUND(F791*G791,2)</f>
        <v>0</v>
      </c>
      <c r="K791" s="24">
        <v>2.7999999999999998E-4</v>
      </c>
      <c r="L791" s="24">
        <f>F791*K791</f>
        <v>2.7999999999999998E-4</v>
      </c>
      <c r="M791" s="25" t="s">
        <v>7</v>
      </c>
      <c r="N791" s="24">
        <f>IF(M791="5",I791,0)</f>
        <v>0</v>
      </c>
      <c r="Y791" s="24">
        <f>IF(AC791=0,J791,0)</f>
        <v>0</v>
      </c>
      <c r="Z791" s="24">
        <f>IF(AC791=15,J791,0)</f>
        <v>0</v>
      </c>
      <c r="AA791" s="24">
        <f>IF(AC791=21,J791,0)</f>
        <v>0</v>
      </c>
      <c r="AC791" s="26">
        <v>21</v>
      </c>
      <c r="AD791" s="26">
        <f>G791*1</f>
        <v>0</v>
      </c>
      <c r="AE791" s="26">
        <f>G791*(1-1)</f>
        <v>0</v>
      </c>
      <c r="AL791" s="26">
        <f>F791*AD791</f>
        <v>0</v>
      </c>
      <c r="AM791" s="26">
        <f>F791*AE791</f>
        <v>0</v>
      </c>
      <c r="AN791" s="27" t="s">
        <v>1189</v>
      </c>
      <c r="AO791" s="27" t="s">
        <v>1203</v>
      </c>
      <c r="AP791" s="15" t="s">
        <v>1212</v>
      </c>
    </row>
    <row r="792" spans="1:42" x14ac:dyDescent="0.2">
      <c r="D792" s="28" t="s">
        <v>831</v>
      </c>
      <c r="F792" s="29">
        <v>1</v>
      </c>
    </row>
    <row r="793" spans="1:42" x14ac:dyDescent="0.2">
      <c r="A793" s="23" t="s">
        <v>381</v>
      </c>
      <c r="B793" s="23" t="s">
        <v>714</v>
      </c>
      <c r="C793" s="23" t="s">
        <v>747</v>
      </c>
      <c r="D793" s="23" t="s">
        <v>1243</v>
      </c>
      <c r="E793" s="23" t="s">
        <v>1151</v>
      </c>
      <c r="F793" s="24">
        <v>1</v>
      </c>
      <c r="G793" s="24">
        <v>0</v>
      </c>
      <c r="H793" s="24">
        <f>ROUND(F793*AD793,2)</f>
        <v>0</v>
      </c>
      <c r="I793" s="24">
        <f>J793-H793</f>
        <v>0</v>
      </c>
      <c r="J793" s="24">
        <f>ROUND(F793*G793,2)</f>
        <v>0</v>
      </c>
      <c r="K793" s="24">
        <v>1.1000000000000001E-3</v>
      </c>
      <c r="L793" s="24">
        <f>F793*K793</f>
        <v>1.1000000000000001E-3</v>
      </c>
      <c r="M793" s="25" t="s">
        <v>7</v>
      </c>
      <c r="N793" s="24">
        <f>IF(M793="5",I793,0)</f>
        <v>0</v>
      </c>
      <c r="Y793" s="24">
        <f>IF(AC793=0,J793,0)</f>
        <v>0</v>
      </c>
      <c r="Z793" s="24">
        <f>IF(AC793=15,J793,0)</f>
        <v>0</v>
      </c>
      <c r="AA793" s="24">
        <f>IF(AC793=21,J793,0)</f>
        <v>0</v>
      </c>
      <c r="AC793" s="26">
        <v>21</v>
      </c>
      <c r="AD793" s="26">
        <f>G793*1</f>
        <v>0</v>
      </c>
      <c r="AE793" s="26">
        <f>G793*(1-1)</f>
        <v>0</v>
      </c>
      <c r="AL793" s="26">
        <f>F793*AD793</f>
        <v>0</v>
      </c>
      <c r="AM793" s="26">
        <f>F793*AE793</f>
        <v>0</v>
      </c>
      <c r="AN793" s="27" t="s">
        <v>1189</v>
      </c>
      <c r="AO793" s="27" t="s">
        <v>1203</v>
      </c>
      <c r="AP793" s="15" t="s">
        <v>1212</v>
      </c>
    </row>
    <row r="794" spans="1:42" x14ac:dyDescent="0.2">
      <c r="D794" s="28" t="s">
        <v>831</v>
      </c>
      <c r="F794" s="29">
        <v>1</v>
      </c>
    </row>
    <row r="795" spans="1:42" x14ac:dyDescent="0.2">
      <c r="A795" s="23" t="s">
        <v>382</v>
      </c>
      <c r="B795" s="23" t="s">
        <v>714</v>
      </c>
      <c r="C795" s="23" t="s">
        <v>748</v>
      </c>
      <c r="D795" s="23" t="s">
        <v>837</v>
      </c>
      <c r="E795" s="23" t="s">
        <v>1151</v>
      </c>
      <c r="F795" s="24">
        <v>1</v>
      </c>
      <c r="G795" s="24">
        <v>0</v>
      </c>
      <c r="H795" s="24">
        <f>ROUND(F795*AD795,2)</f>
        <v>0</v>
      </c>
      <c r="I795" s="24">
        <f>J795-H795</f>
        <v>0</v>
      </c>
      <c r="J795" s="24">
        <f>ROUND(F795*G795,2)</f>
        <v>0</v>
      </c>
      <c r="K795" s="24">
        <v>1.2999999999999999E-4</v>
      </c>
      <c r="L795" s="24">
        <f>F795*K795</f>
        <v>1.2999999999999999E-4</v>
      </c>
      <c r="M795" s="25" t="s">
        <v>7</v>
      </c>
      <c r="N795" s="24">
        <f>IF(M795="5",I795,0)</f>
        <v>0</v>
      </c>
      <c r="Y795" s="24">
        <f>IF(AC795=0,J795,0)</f>
        <v>0</v>
      </c>
      <c r="Z795" s="24">
        <f>IF(AC795=15,J795,0)</f>
        <v>0</v>
      </c>
      <c r="AA795" s="24">
        <f>IF(AC795=21,J795,0)</f>
        <v>0</v>
      </c>
      <c r="AC795" s="26">
        <v>21</v>
      </c>
      <c r="AD795" s="26">
        <f>G795*0.234411764705882</f>
        <v>0</v>
      </c>
      <c r="AE795" s="26">
        <f>G795*(1-0.234411764705882)</f>
        <v>0</v>
      </c>
      <c r="AL795" s="26">
        <f>F795*AD795</f>
        <v>0</v>
      </c>
      <c r="AM795" s="26">
        <f>F795*AE795</f>
        <v>0</v>
      </c>
      <c r="AN795" s="27" t="s">
        <v>1189</v>
      </c>
      <c r="AO795" s="27" t="s">
        <v>1203</v>
      </c>
      <c r="AP795" s="15" t="s">
        <v>1212</v>
      </c>
    </row>
    <row r="796" spans="1:42" x14ac:dyDescent="0.2">
      <c r="D796" s="28" t="s">
        <v>831</v>
      </c>
      <c r="F796" s="29">
        <v>1</v>
      </c>
    </row>
    <row r="797" spans="1:42" x14ac:dyDescent="0.2">
      <c r="A797" s="23" t="s">
        <v>383</v>
      </c>
      <c r="B797" s="23" t="s">
        <v>714</v>
      </c>
      <c r="C797" s="23" t="s">
        <v>749</v>
      </c>
      <c r="D797" s="23" t="s">
        <v>1245</v>
      </c>
      <c r="E797" s="23" t="s">
        <v>1151</v>
      </c>
      <c r="F797" s="24">
        <v>1</v>
      </c>
      <c r="G797" s="24">
        <v>0</v>
      </c>
      <c r="H797" s="24">
        <f>ROUND(F797*AD797,2)</f>
        <v>0</v>
      </c>
      <c r="I797" s="24">
        <f>J797-H797</f>
        <v>0</v>
      </c>
      <c r="J797" s="24">
        <f>ROUND(F797*G797,2)</f>
        <v>0</v>
      </c>
      <c r="K797" s="24">
        <v>6.9999999999999999E-4</v>
      </c>
      <c r="L797" s="24">
        <f>F797*K797</f>
        <v>6.9999999999999999E-4</v>
      </c>
      <c r="M797" s="25" t="s">
        <v>7</v>
      </c>
      <c r="N797" s="24">
        <f>IF(M797="5",I797,0)</f>
        <v>0</v>
      </c>
      <c r="Y797" s="24">
        <f>IF(AC797=0,J797,0)</f>
        <v>0</v>
      </c>
      <c r="Z797" s="24">
        <f>IF(AC797=15,J797,0)</f>
        <v>0</v>
      </c>
      <c r="AA797" s="24">
        <f>IF(AC797=21,J797,0)</f>
        <v>0</v>
      </c>
      <c r="AC797" s="26">
        <v>21</v>
      </c>
      <c r="AD797" s="26">
        <f>G797*1</f>
        <v>0</v>
      </c>
      <c r="AE797" s="26">
        <f>G797*(1-1)</f>
        <v>0</v>
      </c>
      <c r="AL797" s="26">
        <f>F797*AD797</f>
        <v>0</v>
      </c>
      <c r="AM797" s="26">
        <f>F797*AE797</f>
        <v>0</v>
      </c>
      <c r="AN797" s="27" t="s">
        <v>1189</v>
      </c>
      <c r="AO797" s="27" t="s">
        <v>1203</v>
      </c>
      <c r="AP797" s="15" t="s">
        <v>1212</v>
      </c>
    </row>
    <row r="798" spans="1:42" x14ac:dyDescent="0.2">
      <c r="D798" s="28" t="s">
        <v>831</v>
      </c>
      <c r="F798" s="29">
        <v>1</v>
      </c>
    </row>
    <row r="799" spans="1:42" x14ac:dyDescent="0.2">
      <c r="A799" s="23" t="s">
        <v>384</v>
      </c>
      <c r="B799" s="23" t="s">
        <v>714</v>
      </c>
      <c r="C799" s="23" t="s">
        <v>750</v>
      </c>
      <c r="D799" s="23" t="s">
        <v>838</v>
      </c>
      <c r="E799" s="23" t="s">
        <v>1149</v>
      </c>
      <c r="F799" s="24">
        <v>0.06</v>
      </c>
      <c r="G799" s="24">
        <v>0</v>
      </c>
      <c r="H799" s="24">
        <f>ROUND(F799*AD799,2)</f>
        <v>0</v>
      </c>
      <c r="I799" s="24">
        <f>J799-H799</f>
        <v>0</v>
      </c>
      <c r="J799" s="24">
        <f>ROUND(F799*G799,2)</f>
        <v>0</v>
      </c>
      <c r="K799" s="24">
        <v>0</v>
      </c>
      <c r="L799" s="24">
        <f>F799*K799</f>
        <v>0</v>
      </c>
      <c r="M799" s="25" t="s">
        <v>11</v>
      </c>
      <c r="N799" s="24">
        <f>IF(M799="5",I799,0)</f>
        <v>0</v>
      </c>
      <c r="Y799" s="24">
        <f>IF(AC799=0,J799,0)</f>
        <v>0</v>
      </c>
      <c r="Z799" s="24">
        <f>IF(AC799=15,J799,0)</f>
        <v>0</v>
      </c>
      <c r="AA799" s="24">
        <f>IF(AC799=21,J799,0)</f>
        <v>0</v>
      </c>
      <c r="AC799" s="26">
        <v>21</v>
      </c>
      <c r="AD799" s="26">
        <f>G799*0</f>
        <v>0</v>
      </c>
      <c r="AE799" s="26">
        <f>G799*(1-0)</f>
        <v>0</v>
      </c>
      <c r="AL799" s="26">
        <f>F799*AD799</f>
        <v>0</v>
      </c>
      <c r="AM799" s="26">
        <f>F799*AE799</f>
        <v>0</v>
      </c>
      <c r="AN799" s="27" t="s">
        <v>1189</v>
      </c>
      <c r="AO799" s="27" t="s">
        <v>1203</v>
      </c>
      <c r="AP799" s="15" t="s">
        <v>1212</v>
      </c>
    </row>
    <row r="800" spans="1:42" x14ac:dyDescent="0.2">
      <c r="D800" s="28" t="s">
        <v>1030</v>
      </c>
      <c r="F800" s="29">
        <v>0.06</v>
      </c>
    </row>
    <row r="801" spans="1:42" x14ac:dyDescent="0.2">
      <c r="A801" s="20"/>
      <c r="B801" s="21" t="s">
        <v>714</v>
      </c>
      <c r="C801" s="21" t="s">
        <v>704</v>
      </c>
      <c r="D801" s="57" t="s">
        <v>841</v>
      </c>
      <c r="E801" s="58"/>
      <c r="F801" s="58"/>
      <c r="G801" s="58"/>
      <c r="H801" s="22">
        <f>SUM(H802:H808)</f>
        <v>0</v>
      </c>
      <c r="I801" s="22">
        <f>SUM(I802:I808)</f>
        <v>0</v>
      </c>
      <c r="J801" s="22">
        <f>H801+I801</f>
        <v>0</v>
      </c>
      <c r="K801" s="15"/>
      <c r="L801" s="22">
        <f>SUM(L802:L808)</f>
        <v>8.3339599999999986E-2</v>
      </c>
      <c r="O801" s="22">
        <f>IF(P801="PR",J801,SUM(N802:N808))</f>
        <v>0</v>
      </c>
      <c r="P801" s="15" t="s">
        <v>1174</v>
      </c>
      <c r="Q801" s="22">
        <f>IF(P801="HS",H801,0)</f>
        <v>0</v>
      </c>
      <c r="R801" s="22">
        <f>IF(P801="HS",I801-O801,0)</f>
        <v>0</v>
      </c>
      <c r="S801" s="22">
        <f>IF(P801="PS",H801,0)</f>
        <v>0</v>
      </c>
      <c r="T801" s="22">
        <f>IF(P801="PS",I801-O801,0)</f>
        <v>0</v>
      </c>
      <c r="U801" s="22">
        <f>IF(P801="MP",H801,0)</f>
        <v>0</v>
      </c>
      <c r="V801" s="22">
        <f>IF(P801="MP",I801-O801,0)</f>
        <v>0</v>
      </c>
      <c r="W801" s="22">
        <f>IF(P801="OM",H801,0)</f>
        <v>0</v>
      </c>
      <c r="X801" s="15" t="s">
        <v>714</v>
      </c>
      <c r="AH801" s="22">
        <f>SUM(Y802:Y808)</f>
        <v>0</v>
      </c>
      <c r="AI801" s="22">
        <f>SUM(Z802:Z808)</f>
        <v>0</v>
      </c>
      <c r="AJ801" s="22">
        <f>SUM(AA802:AA808)</f>
        <v>0</v>
      </c>
    </row>
    <row r="802" spans="1:42" x14ac:dyDescent="0.2">
      <c r="A802" s="23" t="s">
        <v>385</v>
      </c>
      <c r="B802" s="23" t="s">
        <v>714</v>
      </c>
      <c r="C802" s="23" t="s">
        <v>751</v>
      </c>
      <c r="D802" s="23" t="s">
        <v>1229</v>
      </c>
      <c r="E802" s="23" t="s">
        <v>1146</v>
      </c>
      <c r="F802" s="24">
        <v>3.94</v>
      </c>
      <c r="G802" s="24">
        <v>0</v>
      </c>
      <c r="H802" s="24">
        <f>ROUND(F802*AD802,2)</f>
        <v>0</v>
      </c>
      <c r="I802" s="24">
        <f>J802-H802</f>
        <v>0</v>
      </c>
      <c r="J802" s="24">
        <f>ROUND(F802*G802,2)</f>
        <v>0</v>
      </c>
      <c r="K802" s="24">
        <v>3.5400000000000002E-3</v>
      </c>
      <c r="L802" s="24">
        <f>F802*K802</f>
        <v>1.3947600000000001E-2</v>
      </c>
      <c r="M802" s="25" t="s">
        <v>7</v>
      </c>
      <c r="N802" s="24">
        <f>IF(M802="5",I802,0)</f>
        <v>0</v>
      </c>
      <c r="Y802" s="24">
        <f>IF(AC802=0,J802,0)</f>
        <v>0</v>
      </c>
      <c r="Z802" s="24">
        <f>IF(AC802=15,J802,0)</f>
        <v>0</v>
      </c>
      <c r="AA802" s="24">
        <f>IF(AC802=21,J802,0)</f>
        <v>0</v>
      </c>
      <c r="AC802" s="26">
        <v>21</v>
      </c>
      <c r="AD802" s="26">
        <f>G802*0.372054263565891</f>
        <v>0</v>
      </c>
      <c r="AE802" s="26">
        <f>G802*(1-0.372054263565891)</f>
        <v>0</v>
      </c>
      <c r="AL802" s="26">
        <f>F802*AD802</f>
        <v>0</v>
      </c>
      <c r="AM802" s="26">
        <f>F802*AE802</f>
        <v>0</v>
      </c>
      <c r="AN802" s="27" t="s">
        <v>1190</v>
      </c>
      <c r="AO802" s="27" t="s">
        <v>1204</v>
      </c>
      <c r="AP802" s="15" t="s">
        <v>1212</v>
      </c>
    </row>
    <row r="803" spans="1:42" x14ac:dyDescent="0.2">
      <c r="D803" s="28" t="s">
        <v>1031</v>
      </c>
      <c r="F803" s="29">
        <v>3.94</v>
      </c>
    </row>
    <row r="804" spans="1:42" x14ac:dyDescent="0.2">
      <c r="A804" s="23" t="s">
        <v>386</v>
      </c>
      <c r="B804" s="23" t="s">
        <v>714</v>
      </c>
      <c r="C804" s="23" t="s">
        <v>752</v>
      </c>
      <c r="D804" s="23" t="s">
        <v>843</v>
      </c>
      <c r="E804" s="23" t="s">
        <v>1146</v>
      </c>
      <c r="F804" s="24">
        <v>3.94</v>
      </c>
      <c r="G804" s="24">
        <v>0</v>
      </c>
      <c r="H804" s="24">
        <f>ROUND(F804*AD804,2)</f>
        <v>0</v>
      </c>
      <c r="I804" s="24">
        <f>J804-H804</f>
        <v>0</v>
      </c>
      <c r="J804" s="24">
        <f>ROUND(F804*G804,2)</f>
        <v>0</v>
      </c>
      <c r="K804" s="24">
        <v>8.0000000000000004E-4</v>
      </c>
      <c r="L804" s="24">
        <f>F804*K804</f>
        <v>3.1520000000000003E-3</v>
      </c>
      <c r="M804" s="25" t="s">
        <v>7</v>
      </c>
      <c r="N804" s="24">
        <f>IF(M804="5",I804,0)</f>
        <v>0</v>
      </c>
      <c r="Y804" s="24">
        <f>IF(AC804=0,J804,0)</f>
        <v>0</v>
      </c>
      <c r="Z804" s="24">
        <f>IF(AC804=15,J804,0)</f>
        <v>0</v>
      </c>
      <c r="AA804" s="24">
        <f>IF(AC804=21,J804,0)</f>
        <v>0</v>
      </c>
      <c r="AC804" s="26">
        <v>21</v>
      </c>
      <c r="AD804" s="26">
        <f>G804*1</f>
        <v>0</v>
      </c>
      <c r="AE804" s="26">
        <f>G804*(1-1)</f>
        <v>0</v>
      </c>
      <c r="AL804" s="26">
        <f>F804*AD804</f>
        <v>0</v>
      </c>
      <c r="AM804" s="26">
        <f>F804*AE804</f>
        <v>0</v>
      </c>
      <c r="AN804" s="27" t="s">
        <v>1190</v>
      </c>
      <c r="AO804" s="27" t="s">
        <v>1204</v>
      </c>
      <c r="AP804" s="15" t="s">
        <v>1212</v>
      </c>
    </row>
    <row r="805" spans="1:42" x14ac:dyDescent="0.2">
      <c r="D805" s="28" t="s">
        <v>1026</v>
      </c>
      <c r="F805" s="29">
        <v>3.94</v>
      </c>
    </row>
    <row r="806" spans="1:42" x14ac:dyDescent="0.2">
      <c r="A806" s="31" t="s">
        <v>387</v>
      </c>
      <c r="B806" s="31" t="s">
        <v>714</v>
      </c>
      <c r="C806" s="31" t="s">
        <v>753</v>
      </c>
      <c r="D806" s="31" t="s">
        <v>1230</v>
      </c>
      <c r="E806" s="31" t="s">
        <v>1146</v>
      </c>
      <c r="F806" s="32">
        <v>4.1399999999999997</v>
      </c>
      <c r="G806" s="32">
        <v>0</v>
      </c>
      <c r="H806" s="32">
        <f>ROUND(F806*AD806,2)</f>
        <v>0</v>
      </c>
      <c r="I806" s="32">
        <f>J806-H806</f>
        <v>0</v>
      </c>
      <c r="J806" s="32">
        <f>ROUND(F806*G806,2)</f>
        <v>0</v>
      </c>
      <c r="K806" s="32">
        <v>1.6E-2</v>
      </c>
      <c r="L806" s="32">
        <f>F806*K806</f>
        <v>6.6239999999999993E-2</v>
      </c>
      <c r="M806" s="33" t="s">
        <v>1170</v>
      </c>
      <c r="N806" s="32">
        <f>IF(M806="5",I806,0)</f>
        <v>0</v>
      </c>
      <c r="Y806" s="32">
        <f>IF(AC806=0,J806,0)</f>
        <v>0</v>
      </c>
      <c r="Z806" s="32">
        <f>IF(AC806=15,J806,0)</f>
        <v>0</v>
      </c>
      <c r="AA806" s="32">
        <f>IF(AC806=21,J806,0)</f>
        <v>0</v>
      </c>
      <c r="AC806" s="26">
        <v>21</v>
      </c>
      <c r="AD806" s="26">
        <f>G806*1</f>
        <v>0</v>
      </c>
      <c r="AE806" s="26">
        <f>G806*(1-1)</f>
        <v>0</v>
      </c>
      <c r="AL806" s="26">
        <f>F806*AD806</f>
        <v>0</v>
      </c>
      <c r="AM806" s="26">
        <f>F806*AE806</f>
        <v>0</v>
      </c>
      <c r="AN806" s="27" t="s">
        <v>1190</v>
      </c>
      <c r="AO806" s="27" t="s">
        <v>1204</v>
      </c>
      <c r="AP806" s="15" t="s">
        <v>1212</v>
      </c>
    </row>
    <row r="807" spans="1:42" x14ac:dyDescent="0.2">
      <c r="D807" s="28" t="s">
        <v>1032</v>
      </c>
      <c r="F807" s="29">
        <v>4.1399999999999997</v>
      </c>
    </row>
    <row r="808" spans="1:42" x14ac:dyDescent="0.2">
      <c r="A808" s="23" t="s">
        <v>388</v>
      </c>
      <c r="B808" s="23" t="s">
        <v>714</v>
      </c>
      <c r="C808" s="23" t="s">
        <v>754</v>
      </c>
      <c r="D808" s="23" t="s">
        <v>845</v>
      </c>
      <c r="E808" s="23" t="s">
        <v>1149</v>
      </c>
      <c r="F808" s="24">
        <v>0.08</v>
      </c>
      <c r="G808" s="24">
        <v>0</v>
      </c>
      <c r="H808" s="24">
        <f>ROUND(F808*AD808,2)</f>
        <v>0</v>
      </c>
      <c r="I808" s="24">
        <f>J808-H808</f>
        <v>0</v>
      </c>
      <c r="J808" s="24">
        <f>ROUND(F808*G808,2)</f>
        <v>0</v>
      </c>
      <c r="K808" s="24">
        <v>0</v>
      </c>
      <c r="L808" s="24">
        <f>F808*K808</f>
        <v>0</v>
      </c>
      <c r="M808" s="25" t="s">
        <v>11</v>
      </c>
      <c r="N808" s="24">
        <f>IF(M808="5",I808,0)</f>
        <v>0</v>
      </c>
      <c r="Y808" s="24">
        <f>IF(AC808=0,J808,0)</f>
        <v>0</v>
      </c>
      <c r="Z808" s="24">
        <f>IF(AC808=15,J808,0)</f>
        <v>0</v>
      </c>
      <c r="AA808" s="24">
        <f>IF(AC808=21,J808,0)</f>
        <v>0</v>
      </c>
      <c r="AC808" s="26">
        <v>21</v>
      </c>
      <c r="AD808" s="26">
        <f>G808*0</f>
        <v>0</v>
      </c>
      <c r="AE808" s="26">
        <f>G808*(1-0)</f>
        <v>0</v>
      </c>
      <c r="AL808" s="26">
        <f>F808*AD808</f>
        <v>0</v>
      </c>
      <c r="AM808" s="26">
        <f>F808*AE808</f>
        <v>0</v>
      </c>
      <c r="AN808" s="27" t="s">
        <v>1190</v>
      </c>
      <c r="AO808" s="27" t="s">
        <v>1204</v>
      </c>
      <c r="AP808" s="15" t="s">
        <v>1212</v>
      </c>
    </row>
    <row r="809" spans="1:42" x14ac:dyDescent="0.2">
      <c r="D809" s="28" t="s">
        <v>1033</v>
      </c>
      <c r="F809" s="29">
        <v>0.08</v>
      </c>
    </row>
    <row r="810" spans="1:42" x14ac:dyDescent="0.2">
      <c r="A810" s="20"/>
      <c r="B810" s="21" t="s">
        <v>714</v>
      </c>
      <c r="C810" s="21" t="s">
        <v>705</v>
      </c>
      <c r="D810" s="57" t="s">
        <v>847</v>
      </c>
      <c r="E810" s="58"/>
      <c r="F810" s="58"/>
      <c r="G810" s="58"/>
      <c r="H810" s="22">
        <f>SUM(H811:H833)</f>
        <v>0</v>
      </c>
      <c r="I810" s="22">
        <f>SUM(I811:I833)</f>
        <v>0</v>
      </c>
      <c r="J810" s="22">
        <f>H810+I810</f>
        <v>0</v>
      </c>
      <c r="K810" s="15"/>
      <c r="L810" s="22">
        <f>SUM(L811:L833)</f>
        <v>0.45828160000000001</v>
      </c>
      <c r="O810" s="22">
        <f>IF(P810="PR",J810,SUM(N811:N833))</f>
        <v>0</v>
      </c>
      <c r="P810" s="15" t="s">
        <v>1174</v>
      </c>
      <c r="Q810" s="22">
        <f>IF(P810="HS",H810,0)</f>
        <v>0</v>
      </c>
      <c r="R810" s="22">
        <f>IF(P810="HS",I810-O810,0)</f>
        <v>0</v>
      </c>
      <c r="S810" s="22">
        <f>IF(P810="PS",H810,0)</f>
        <v>0</v>
      </c>
      <c r="T810" s="22">
        <f>IF(P810="PS",I810-O810,0)</f>
        <v>0</v>
      </c>
      <c r="U810" s="22">
        <f>IF(P810="MP",H810,0)</f>
        <v>0</v>
      </c>
      <c r="V810" s="22">
        <f>IF(P810="MP",I810-O810,0)</f>
        <v>0</v>
      </c>
      <c r="W810" s="22">
        <f>IF(P810="OM",H810,0)</f>
        <v>0</v>
      </c>
      <c r="X810" s="15" t="s">
        <v>714</v>
      </c>
      <c r="AH810" s="22">
        <f>SUM(Y811:Y833)</f>
        <v>0</v>
      </c>
      <c r="AI810" s="22">
        <f>SUM(Z811:Z833)</f>
        <v>0</v>
      </c>
      <c r="AJ810" s="22">
        <f>SUM(AA811:AA833)</f>
        <v>0</v>
      </c>
    </row>
    <row r="811" spans="1:42" x14ac:dyDescent="0.2">
      <c r="A811" s="23" t="s">
        <v>389</v>
      </c>
      <c r="B811" s="23" t="s">
        <v>714</v>
      </c>
      <c r="C811" s="23" t="s">
        <v>755</v>
      </c>
      <c r="D811" s="23" t="s">
        <v>848</v>
      </c>
      <c r="E811" s="23" t="s">
        <v>1146</v>
      </c>
      <c r="F811" s="24">
        <v>21.78</v>
      </c>
      <c r="G811" s="24">
        <v>0</v>
      </c>
      <c r="H811" s="24">
        <f>ROUND(F811*AD811,2)</f>
        <v>0</v>
      </c>
      <c r="I811" s="24">
        <f>J811-H811</f>
        <v>0</v>
      </c>
      <c r="J811" s="24">
        <f>ROUND(F811*G811,2)</f>
        <v>0</v>
      </c>
      <c r="K811" s="24">
        <v>0</v>
      </c>
      <c r="L811" s="24">
        <f>F811*K811</f>
        <v>0</v>
      </c>
      <c r="M811" s="25" t="s">
        <v>7</v>
      </c>
      <c r="N811" s="24">
        <f>IF(M811="5",I811,0)</f>
        <v>0</v>
      </c>
      <c r="Y811" s="24">
        <f>IF(AC811=0,J811,0)</f>
        <v>0</v>
      </c>
      <c r="Z811" s="24">
        <f>IF(AC811=15,J811,0)</f>
        <v>0</v>
      </c>
      <c r="AA811" s="24">
        <f>IF(AC811=21,J811,0)</f>
        <v>0</v>
      </c>
      <c r="AC811" s="26">
        <v>21</v>
      </c>
      <c r="AD811" s="26">
        <f>G811*0.334494773519164</f>
        <v>0</v>
      </c>
      <c r="AE811" s="26">
        <f>G811*(1-0.334494773519164)</f>
        <v>0</v>
      </c>
      <c r="AL811" s="26">
        <f>F811*AD811</f>
        <v>0</v>
      </c>
      <c r="AM811" s="26">
        <f>F811*AE811</f>
        <v>0</v>
      </c>
      <c r="AN811" s="27" t="s">
        <v>1191</v>
      </c>
      <c r="AO811" s="27" t="s">
        <v>1205</v>
      </c>
      <c r="AP811" s="15" t="s">
        <v>1212</v>
      </c>
    </row>
    <row r="812" spans="1:42" x14ac:dyDescent="0.2">
      <c r="D812" s="28" t="s">
        <v>1034</v>
      </c>
      <c r="F812" s="29">
        <v>6.63</v>
      </c>
    </row>
    <row r="813" spans="1:42" x14ac:dyDescent="0.2">
      <c r="D813" s="28" t="s">
        <v>1035</v>
      </c>
      <c r="F813" s="29">
        <v>4.55</v>
      </c>
    </row>
    <row r="814" spans="1:42" x14ac:dyDescent="0.2">
      <c r="D814" s="28" t="s">
        <v>1036</v>
      </c>
      <c r="F814" s="29">
        <v>10.6</v>
      </c>
    </row>
    <row r="815" spans="1:42" x14ac:dyDescent="0.2">
      <c r="A815" s="23" t="s">
        <v>390</v>
      </c>
      <c r="B815" s="23" t="s">
        <v>714</v>
      </c>
      <c r="C815" s="23" t="s">
        <v>756</v>
      </c>
      <c r="D815" s="23" t="s">
        <v>852</v>
      </c>
      <c r="E815" s="23" t="s">
        <v>1146</v>
      </c>
      <c r="F815" s="24">
        <v>21.78</v>
      </c>
      <c r="G815" s="24">
        <v>0</v>
      </c>
      <c r="H815" s="24">
        <f>ROUND(F815*AD815,2)</f>
        <v>0</v>
      </c>
      <c r="I815" s="24">
        <f>J815-H815</f>
        <v>0</v>
      </c>
      <c r="J815" s="24">
        <f>ROUND(F815*G815,2)</f>
        <v>0</v>
      </c>
      <c r="K815" s="24">
        <v>1.1E-4</v>
      </c>
      <c r="L815" s="24">
        <f>F815*K815</f>
        <v>2.3958E-3</v>
      </c>
      <c r="M815" s="25" t="s">
        <v>7</v>
      </c>
      <c r="N815" s="24">
        <f>IF(M815="5",I815,0)</f>
        <v>0</v>
      </c>
      <c r="Y815" s="24">
        <f>IF(AC815=0,J815,0)</f>
        <v>0</v>
      </c>
      <c r="Z815" s="24">
        <f>IF(AC815=15,J815,0)</f>
        <v>0</v>
      </c>
      <c r="AA815" s="24">
        <f>IF(AC815=21,J815,0)</f>
        <v>0</v>
      </c>
      <c r="AC815" s="26">
        <v>21</v>
      </c>
      <c r="AD815" s="26">
        <f>G815*0.75</f>
        <v>0</v>
      </c>
      <c r="AE815" s="26">
        <f>G815*(1-0.75)</f>
        <v>0</v>
      </c>
      <c r="AL815" s="26">
        <f>F815*AD815</f>
        <v>0</v>
      </c>
      <c r="AM815" s="26">
        <f>F815*AE815</f>
        <v>0</v>
      </c>
      <c r="AN815" s="27" t="s">
        <v>1191</v>
      </c>
      <c r="AO815" s="27" t="s">
        <v>1205</v>
      </c>
      <c r="AP815" s="15" t="s">
        <v>1212</v>
      </c>
    </row>
    <row r="816" spans="1:42" x14ac:dyDescent="0.2">
      <c r="D816" s="28" t="s">
        <v>1037</v>
      </c>
      <c r="F816" s="29">
        <v>21.78</v>
      </c>
    </row>
    <row r="817" spans="1:42" x14ac:dyDescent="0.2">
      <c r="A817" s="23" t="s">
        <v>391</v>
      </c>
      <c r="B817" s="23" t="s">
        <v>714</v>
      </c>
      <c r="C817" s="23" t="s">
        <v>757</v>
      </c>
      <c r="D817" s="23" t="s">
        <v>1247</v>
      </c>
      <c r="E817" s="23" t="s">
        <v>1146</v>
      </c>
      <c r="F817" s="24">
        <v>21.78</v>
      </c>
      <c r="G817" s="24">
        <v>0</v>
      </c>
      <c r="H817" s="24">
        <f>ROUND(F817*AD817,2)</f>
        <v>0</v>
      </c>
      <c r="I817" s="24">
        <f>J817-H817</f>
        <v>0</v>
      </c>
      <c r="J817" s="24">
        <f>ROUND(F817*G817,2)</f>
        <v>0</v>
      </c>
      <c r="K817" s="24">
        <v>3.5000000000000001E-3</v>
      </c>
      <c r="L817" s="24">
        <f>F817*K817</f>
        <v>7.6230000000000006E-2</v>
      </c>
      <c r="M817" s="25" t="s">
        <v>7</v>
      </c>
      <c r="N817" s="24">
        <f>IF(M817="5",I817,0)</f>
        <v>0</v>
      </c>
      <c r="Y817" s="24">
        <f>IF(AC817=0,J817,0)</f>
        <v>0</v>
      </c>
      <c r="Z817" s="24">
        <f>IF(AC817=15,J817,0)</f>
        <v>0</v>
      </c>
      <c r="AA817" s="24">
        <f>IF(AC817=21,J817,0)</f>
        <v>0</v>
      </c>
      <c r="AC817" s="26">
        <v>21</v>
      </c>
      <c r="AD817" s="26">
        <f>G817*0.315275310834813</f>
        <v>0</v>
      </c>
      <c r="AE817" s="26">
        <f>G817*(1-0.315275310834813)</f>
        <v>0</v>
      </c>
      <c r="AL817" s="26">
        <f>F817*AD817</f>
        <v>0</v>
      </c>
      <c r="AM817" s="26">
        <f>F817*AE817</f>
        <v>0</v>
      </c>
      <c r="AN817" s="27" t="s">
        <v>1191</v>
      </c>
      <c r="AO817" s="27" t="s">
        <v>1205</v>
      </c>
      <c r="AP817" s="15" t="s">
        <v>1212</v>
      </c>
    </row>
    <row r="818" spans="1:42" x14ac:dyDescent="0.2">
      <c r="D818" s="28" t="s">
        <v>1037</v>
      </c>
      <c r="F818" s="29">
        <v>21.78</v>
      </c>
    </row>
    <row r="819" spans="1:42" x14ac:dyDescent="0.2">
      <c r="A819" s="31" t="s">
        <v>392</v>
      </c>
      <c r="B819" s="31" t="s">
        <v>714</v>
      </c>
      <c r="C819" s="31" t="s">
        <v>799</v>
      </c>
      <c r="D819" s="31" t="s">
        <v>1248</v>
      </c>
      <c r="E819" s="31" t="s">
        <v>1146</v>
      </c>
      <c r="F819" s="32">
        <v>22.87</v>
      </c>
      <c r="G819" s="32">
        <v>0</v>
      </c>
      <c r="H819" s="32">
        <f>ROUND(F819*AD819,2)</f>
        <v>0</v>
      </c>
      <c r="I819" s="32">
        <f>J819-H819</f>
        <v>0</v>
      </c>
      <c r="J819" s="32">
        <f>ROUND(F819*G819,2)</f>
        <v>0</v>
      </c>
      <c r="K819" s="32">
        <v>1.6E-2</v>
      </c>
      <c r="L819" s="32">
        <f>F819*K819</f>
        <v>0.36592000000000002</v>
      </c>
      <c r="M819" s="33" t="s">
        <v>1170</v>
      </c>
      <c r="N819" s="32">
        <f>IF(M819="5",I819,0)</f>
        <v>0</v>
      </c>
      <c r="Y819" s="32">
        <f>IF(AC819=0,J819,0)</f>
        <v>0</v>
      </c>
      <c r="Z819" s="32">
        <f>IF(AC819=15,J819,0)</f>
        <v>0</v>
      </c>
      <c r="AA819" s="32">
        <f>IF(AC819=21,J819,0)</f>
        <v>0</v>
      </c>
      <c r="AC819" s="26">
        <v>21</v>
      </c>
      <c r="AD819" s="26">
        <f>G819*1</f>
        <v>0</v>
      </c>
      <c r="AE819" s="26">
        <f>G819*(1-1)</f>
        <v>0</v>
      </c>
      <c r="AL819" s="26">
        <f>F819*AD819</f>
        <v>0</v>
      </c>
      <c r="AM819" s="26">
        <f>F819*AE819</f>
        <v>0</v>
      </c>
      <c r="AN819" s="27" t="s">
        <v>1191</v>
      </c>
      <c r="AO819" s="27" t="s">
        <v>1205</v>
      </c>
      <c r="AP819" s="15" t="s">
        <v>1212</v>
      </c>
    </row>
    <row r="820" spans="1:42" x14ac:dyDescent="0.2">
      <c r="D820" s="28" t="s">
        <v>1038</v>
      </c>
      <c r="F820" s="29">
        <v>22.87</v>
      </c>
    </row>
    <row r="821" spans="1:42" x14ac:dyDescent="0.2">
      <c r="A821" s="23" t="s">
        <v>393</v>
      </c>
      <c r="B821" s="23" t="s">
        <v>714</v>
      </c>
      <c r="C821" s="23" t="s">
        <v>758</v>
      </c>
      <c r="D821" s="23" t="s">
        <v>854</v>
      </c>
      <c r="E821" s="23" t="s">
        <v>1146</v>
      </c>
      <c r="F821" s="24">
        <v>21.78</v>
      </c>
      <c r="G821" s="24">
        <v>0</v>
      </c>
      <c r="H821" s="24">
        <f>ROUND(F821*AD821,2)</f>
        <v>0</v>
      </c>
      <c r="I821" s="24">
        <f>J821-H821</f>
        <v>0</v>
      </c>
      <c r="J821" s="24">
        <f>ROUND(F821*G821,2)</f>
        <v>0</v>
      </c>
      <c r="K821" s="24">
        <v>1.1E-4</v>
      </c>
      <c r="L821" s="24">
        <f>F821*K821</f>
        <v>2.3958E-3</v>
      </c>
      <c r="M821" s="25" t="s">
        <v>7</v>
      </c>
      <c r="N821" s="24">
        <f>IF(M821="5",I821,0)</f>
        <v>0</v>
      </c>
      <c r="Y821" s="24">
        <f>IF(AC821=0,J821,0)</f>
        <v>0</v>
      </c>
      <c r="Z821" s="24">
        <f>IF(AC821=15,J821,0)</f>
        <v>0</v>
      </c>
      <c r="AA821" s="24">
        <f>IF(AC821=21,J821,0)</f>
        <v>0</v>
      </c>
      <c r="AC821" s="26">
        <v>21</v>
      </c>
      <c r="AD821" s="26">
        <f>G821*1</f>
        <v>0</v>
      </c>
      <c r="AE821" s="26">
        <f>G821*(1-1)</f>
        <v>0</v>
      </c>
      <c r="AL821" s="26">
        <f>F821*AD821</f>
        <v>0</v>
      </c>
      <c r="AM821" s="26">
        <f>F821*AE821</f>
        <v>0</v>
      </c>
      <c r="AN821" s="27" t="s">
        <v>1191</v>
      </c>
      <c r="AO821" s="27" t="s">
        <v>1205</v>
      </c>
      <c r="AP821" s="15" t="s">
        <v>1212</v>
      </c>
    </row>
    <row r="822" spans="1:42" x14ac:dyDescent="0.2">
      <c r="D822" s="28" t="s">
        <v>1037</v>
      </c>
      <c r="F822" s="29">
        <v>21.78</v>
      </c>
    </row>
    <row r="823" spans="1:42" x14ac:dyDescent="0.2">
      <c r="A823" s="23" t="s">
        <v>394</v>
      </c>
      <c r="B823" s="23" t="s">
        <v>714</v>
      </c>
      <c r="C823" s="23" t="s">
        <v>759</v>
      </c>
      <c r="D823" s="23" t="s">
        <v>855</v>
      </c>
      <c r="E823" s="23" t="s">
        <v>1148</v>
      </c>
      <c r="F823" s="24">
        <v>36</v>
      </c>
      <c r="G823" s="24">
        <v>0</v>
      </c>
      <c r="H823" s="24">
        <f>ROUND(F823*AD823,2)</f>
        <v>0</v>
      </c>
      <c r="I823" s="24">
        <f>J823-H823</f>
        <v>0</v>
      </c>
      <c r="J823" s="24">
        <f>ROUND(F823*G823,2)</f>
        <v>0</v>
      </c>
      <c r="K823" s="24">
        <v>0</v>
      </c>
      <c r="L823" s="24">
        <f>F823*K823</f>
        <v>0</v>
      </c>
      <c r="M823" s="25" t="s">
        <v>7</v>
      </c>
      <c r="N823" s="24">
        <f>IF(M823="5",I823,0)</f>
        <v>0</v>
      </c>
      <c r="Y823" s="24">
        <f>IF(AC823=0,J823,0)</f>
        <v>0</v>
      </c>
      <c r="Z823" s="24">
        <f>IF(AC823=15,J823,0)</f>
        <v>0</v>
      </c>
      <c r="AA823" s="24">
        <f>IF(AC823=21,J823,0)</f>
        <v>0</v>
      </c>
      <c r="AC823" s="26">
        <v>21</v>
      </c>
      <c r="AD823" s="26">
        <f>G823*0</f>
        <v>0</v>
      </c>
      <c r="AE823" s="26">
        <f>G823*(1-0)</f>
        <v>0</v>
      </c>
      <c r="AL823" s="26">
        <f>F823*AD823</f>
        <v>0</v>
      </c>
      <c r="AM823" s="26">
        <f>F823*AE823</f>
        <v>0</v>
      </c>
      <c r="AN823" s="27" t="s">
        <v>1191</v>
      </c>
      <c r="AO823" s="27" t="s">
        <v>1205</v>
      </c>
      <c r="AP823" s="15" t="s">
        <v>1212</v>
      </c>
    </row>
    <row r="824" spans="1:42" x14ac:dyDescent="0.2">
      <c r="D824" s="28" t="s">
        <v>925</v>
      </c>
      <c r="F824" s="29">
        <v>19.8</v>
      </c>
    </row>
    <row r="825" spans="1:42" x14ac:dyDescent="0.2">
      <c r="D825" s="28" t="s">
        <v>926</v>
      </c>
      <c r="F825" s="29">
        <v>2.4</v>
      </c>
    </row>
    <row r="826" spans="1:42" x14ac:dyDescent="0.2">
      <c r="D826" s="28" t="s">
        <v>1039</v>
      </c>
      <c r="F826" s="29">
        <v>13.8</v>
      </c>
    </row>
    <row r="827" spans="1:42" x14ac:dyDescent="0.2">
      <c r="A827" s="23" t="s">
        <v>395</v>
      </c>
      <c r="B827" s="23" t="s">
        <v>714</v>
      </c>
      <c r="C827" s="23" t="s">
        <v>760</v>
      </c>
      <c r="D827" s="23" t="s">
        <v>859</v>
      </c>
      <c r="E827" s="23" t="s">
        <v>1148</v>
      </c>
      <c r="F827" s="24">
        <v>2.52</v>
      </c>
      <c r="G827" s="24">
        <v>0</v>
      </c>
      <c r="H827" s="24">
        <f>ROUND(F827*AD827,2)</f>
        <v>0</v>
      </c>
      <c r="I827" s="24">
        <f>J827-H827</f>
        <v>0</v>
      </c>
      <c r="J827" s="24">
        <f>ROUND(F827*G827,2)</f>
        <v>0</v>
      </c>
      <c r="K827" s="24">
        <v>2.9999999999999997E-4</v>
      </c>
      <c r="L827" s="24">
        <f>F827*K827</f>
        <v>7.5599999999999994E-4</v>
      </c>
      <c r="M827" s="25" t="s">
        <v>7</v>
      </c>
      <c r="N827" s="24">
        <f>IF(M827="5",I827,0)</f>
        <v>0</v>
      </c>
      <c r="Y827" s="24">
        <f>IF(AC827=0,J827,0)</f>
        <v>0</v>
      </c>
      <c r="Z827" s="24">
        <f>IF(AC827=15,J827,0)</f>
        <v>0</v>
      </c>
      <c r="AA827" s="24">
        <f>IF(AC827=21,J827,0)</f>
        <v>0</v>
      </c>
      <c r="AC827" s="26">
        <v>21</v>
      </c>
      <c r="AD827" s="26">
        <f>G827*1</f>
        <v>0</v>
      </c>
      <c r="AE827" s="26">
        <f>G827*(1-1)</f>
        <v>0</v>
      </c>
      <c r="AL827" s="26">
        <f>F827*AD827</f>
        <v>0</v>
      </c>
      <c r="AM827" s="26">
        <f>F827*AE827</f>
        <v>0</v>
      </c>
      <c r="AN827" s="27" t="s">
        <v>1191</v>
      </c>
      <c r="AO827" s="27" t="s">
        <v>1205</v>
      </c>
      <c r="AP827" s="15" t="s">
        <v>1212</v>
      </c>
    </row>
    <row r="828" spans="1:42" x14ac:dyDescent="0.2">
      <c r="D828" s="28" t="s">
        <v>928</v>
      </c>
      <c r="F828" s="29">
        <v>2.52</v>
      </c>
    </row>
    <row r="829" spans="1:42" x14ac:dyDescent="0.2">
      <c r="A829" s="23" t="s">
        <v>396</v>
      </c>
      <c r="B829" s="23" t="s">
        <v>714</v>
      </c>
      <c r="C829" s="23" t="s">
        <v>762</v>
      </c>
      <c r="D829" s="23" t="s">
        <v>862</v>
      </c>
      <c r="E829" s="23" t="s">
        <v>1148</v>
      </c>
      <c r="F829" s="24">
        <v>20.79</v>
      </c>
      <c r="G829" s="24">
        <v>0</v>
      </c>
      <c r="H829" s="24">
        <f>ROUND(F829*AD829,2)</f>
        <v>0</v>
      </c>
      <c r="I829" s="24">
        <f>J829-H829</f>
        <v>0</v>
      </c>
      <c r="J829" s="24">
        <f>ROUND(F829*G829,2)</f>
        <v>0</v>
      </c>
      <c r="K829" s="24">
        <v>2.9999999999999997E-4</v>
      </c>
      <c r="L829" s="24">
        <f>F829*K829</f>
        <v>6.2369999999999995E-3</v>
      </c>
      <c r="M829" s="25" t="s">
        <v>7</v>
      </c>
      <c r="N829" s="24">
        <f>IF(M829="5",I829,0)</f>
        <v>0</v>
      </c>
      <c r="Y829" s="24">
        <f>IF(AC829=0,J829,0)</f>
        <v>0</v>
      </c>
      <c r="Z829" s="24">
        <f>IF(AC829=15,J829,0)</f>
        <v>0</v>
      </c>
      <c r="AA829" s="24">
        <f>IF(AC829=21,J829,0)</f>
        <v>0</v>
      </c>
      <c r="AC829" s="26">
        <v>21</v>
      </c>
      <c r="AD829" s="26">
        <f>G829*1</f>
        <v>0</v>
      </c>
      <c r="AE829" s="26">
        <f>G829*(1-1)</f>
        <v>0</v>
      </c>
      <c r="AL829" s="26">
        <f>F829*AD829</f>
        <v>0</v>
      </c>
      <c r="AM829" s="26">
        <f>F829*AE829</f>
        <v>0</v>
      </c>
      <c r="AN829" s="27" t="s">
        <v>1191</v>
      </c>
      <c r="AO829" s="27" t="s">
        <v>1205</v>
      </c>
      <c r="AP829" s="15" t="s">
        <v>1212</v>
      </c>
    </row>
    <row r="830" spans="1:42" x14ac:dyDescent="0.2">
      <c r="D830" s="28" t="s">
        <v>1040</v>
      </c>
      <c r="F830" s="29">
        <v>20.79</v>
      </c>
    </row>
    <row r="831" spans="1:42" x14ac:dyDescent="0.2">
      <c r="A831" s="23" t="s">
        <v>397</v>
      </c>
      <c r="B831" s="23" t="s">
        <v>714</v>
      </c>
      <c r="C831" s="23" t="s">
        <v>763</v>
      </c>
      <c r="D831" s="23" t="s">
        <v>864</v>
      </c>
      <c r="E831" s="23" t="s">
        <v>1148</v>
      </c>
      <c r="F831" s="24">
        <v>14.49</v>
      </c>
      <c r="G831" s="24">
        <v>0</v>
      </c>
      <c r="H831" s="24">
        <f>ROUND(F831*AD831,2)</f>
        <v>0</v>
      </c>
      <c r="I831" s="24">
        <f>J831-H831</f>
        <v>0</v>
      </c>
      <c r="J831" s="24">
        <f>ROUND(F831*G831,2)</f>
        <v>0</v>
      </c>
      <c r="K831" s="24">
        <v>2.9999999999999997E-4</v>
      </c>
      <c r="L831" s="24">
        <f>F831*K831</f>
        <v>4.3469999999999993E-3</v>
      </c>
      <c r="M831" s="25" t="s">
        <v>7</v>
      </c>
      <c r="N831" s="24">
        <f>IF(M831="5",I831,0)</f>
        <v>0</v>
      </c>
      <c r="Y831" s="24">
        <f>IF(AC831=0,J831,0)</f>
        <v>0</v>
      </c>
      <c r="Z831" s="24">
        <f>IF(AC831=15,J831,0)</f>
        <v>0</v>
      </c>
      <c r="AA831" s="24">
        <f>IF(AC831=21,J831,0)</f>
        <v>0</v>
      </c>
      <c r="AC831" s="26">
        <v>21</v>
      </c>
      <c r="AD831" s="26">
        <f>G831*1</f>
        <v>0</v>
      </c>
      <c r="AE831" s="26">
        <f>G831*(1-1)</f>
        <v>0</v>
      </c>
      <c r="AL831" s="26">
        <f>F831*AD831</f>
        <v>0</v>
      </c>
      <c r="AM831" s="26">
        <f>F831*AE831</f>
        <v>0</v>
      </c>
      <c r="AN831" s="27" t="s">
        <v>1191</v>
      </c>
      <c r="AO831" s="27" t="s">
        <v>1205</v>
      </c>
      <c r="AP831" s="15" t="s">
        <v>1212</v>
      </c>
    </row>
    <row r="832" spans="1:42" x14ac:dyDescent="0.2">
      <c r="D832" s="28" t="s">
        <v>1041</v>
      </c>
      <c r="F832" s="29">
        <v>14.49</v>
      </c>
    </row>
    <row r="833" spans="1:42" x14ac:dyDescent="0.2">
      <c r="A833" s="23" t="s">
        <v>398</v>
      </c>
      <c r="B833" s="23" t="s">
        <v>714</v>
      </c>
      <c r="C833" s="23" t="s">
        <v>764</v>
      </c>
      <c r="D833" s="23" t="s">
        <v>866</v>
      </c>
      <c r="E833" s="23" t="s">
        <v>1149</v>
      </c>
      <c r="F833" s="24">
        <v>0.46</v>
      </c>
      <c r="G833" s="24">
        <v>0</v>
      </c>
      <c r="H833" s="24">
        <f>ROUND(F833*AD833,2)</f>
        <v>0</v>
      </c>
      <c r="I833" s="24">
        <f>J833-H833</f>
        <v>0</v>
      </c>
      <c r="J833" s="24">
        <f>ROUND(F833*G833,2)</f>
        <v>0</v>
      </c>
      <c r="K833" s="24">
        <v>0</v>
      </c>
      <c r="L833" s="24">
        <f>F833*K833</f>
        <v>0</v>
      </c>
      <c r="M833" s="25" t="s">
        <v>11</v>
      </c>
      <c r="N833" s="24">
        <f>IF(M833="5",I833,0)</f>
        <v>0</v>
      </c>
      <c r="Y833" s="24">
        <f>IF(AC833=0,J833,0)</f>
        <v>0</v>
      </c>
      <c r="Z833" s="24">
        <f>IF(AC833=15,J833,0)</f>
        <v>0</v>
      </c>
      <c r="AA833" s="24">
        <f>IF(AC833=21,J833,0)</f>
        <v>0</v>
      </c>
      <c r="AC833" s="26">
        <v>21</v>
      </c>
      <c r="AD833" s="26">
        <f>G833*0</f>
        <v>0</v>
      </c>
      <c r="AE833" s="26">
        <f>G833*(1-0)</f>
        <v>0</v>
      </c>
      <c r="AL833" s="26">
        <f>F833*AD833</f>
        <v>0</v>
      </c>
      <c r="AM833" s="26">
        <f>F833*AE833</f>
        <v>0</v>
      </c>
      <c r="AN833" s="27" t="s">
        <v>1191</v>
      </c>
      <c r="AO833" s="27" t="s">
        <v>1205</v>
      </c>
      <c r="AP833" s="15" t="s">
        <v>1212</v>
      </c>
    </row>
    <row r="834" spans="1:42" x14ac:dyDescent="0.2">
      <c r="D834" s="28" t="s">
        <v>1042</v>
      </c>
      <c r="F834" s="29">
        <v>0.46</v>
      </c>
    </row>
    <row r="835" spans="1:42" x14ac:dyDescent="0.2">
      <c r="A835" s="20"/>
      <c r="B835" s="21" t="s">
        <v>714</v>
      </c>
      <c r="C835" s="21" t="s">
        <v>706</v>
      </c>
      <c r="D835" s="57" t="s">
        <v>868</v>
      </c>
      <c r="E835" s="58"/>
      <c r="F835" s="58"/>
      <c r="G835" s="58"/>
      <c r="H835" s="22">
        <f>SUM(H836:H838)</f>
        <v>0</v>
      </c>
      <c r="I835" s="22">
        <f>SUM(I836:I838)</f>
        <v>0</v>
      </c>
      <c r="J835" s="22">
        <f>H835+I835</f>
        <v>0</v>
      </c>
      <c r="K835" s="15"/>
      <c r="L835" s="22">
        <f>SUM(L836:L838)</f>
        <v>8.546999999999999E-4</v>
      </c>
      <c r="O835" s="22">
        <f>IF(P835="PR",J835,SUM(N836:N838))</f>
        <v>0</v>
      </c>
      <c r="P835" s="15" t="s">
        <v>1174</v>
      </c>
      <c r="Q835" s="22">
        <f>IF(P835="HS",H835,0)</f>
        <v>0</v>
      </c>
      <c r="R835" s="22">
        <f>IF(P835="HS",I835-O835,0)</f>
        <v>0</v>
      </c>
      <c r="S835" s="22">
        <f>IF(P835="PS",H835,0)</f>
        <v>0</v>
      </c>
      <c r="T835" s="22">
        <f>IF(P835="PS",I835-O835,0)</f>
        <v>0</v>
      </c>
      <c r="U835" s="22">
        <f>IF(P835="MP",H835,0)</f>
        <v>0</v>
      </c>
      <c r="V835" s="22">
        <f>IF(P835="MP",I835-O835,0)</f>
        <v>0</v>
      </c>
      <c r="W835" s="22">
        <f>IF(P835="OM",H835,0)</f>
        <v>0</v>
      </c>
      <c r="X835" s="15" t="s">
        <v>714</v>
      </c>
      <c r="AH835" s="22">
        <f>SUM(Y836:Y838)</f>
        <v>0</v>
      </c>
      <c r="AI835" s="22">
        <f>SUM(Z836:Z838)</f>
        <v>0</v>
      </c>
      <c r="AJ835" s="22">
        <f>SUM(AA836:AA838)</f>
        <v>0</v>
      </c>
    </row>
    <row r="836" spans="1:42" x14ac:dyDescent="0.2">
      <c r="A836" s="23" t="s">
        <v>399</v>
      </c>
      <c r="B836" s="23" t="s">
        <v>714</v>
      </c>
      <c r="C836" s="23" t="s">
        <v>765</v>
      </c>
      <c r="D836" s="23" t="s">
        <v>869</v>
      </c>
      <c r="E836" s="23" t="s">
        <v>1146</v>
      </c>
      <c r="F836" s="24">
        <v>4.07</v>
      </c>
      <c r="G836" s="24">
        <v>0</v>
      </c>
      <c r="H836" s="24">
        <f>ROUND(F836*AD836,2)</f>
        <v>0</v>
      </c>
      <c r="I836" s="24">
        <f>J836-H836</f>
        <v>0</v>
      </c>
      <c r="J836" s="24">
        <f>ROUND(F836*G836,2)</f>
        <v>0</v>
      </c>
      <c r="K836" s="24">
        <v>6.9999999999999994E-5</v>
      </c>
      <c r="L836" s="24">
        <f>F836*K836</f>
        <v>2.8489999999999999E-4</v>
      </c>
      <c r="M836" s="25" t="s">
        <v>7</v>
      </c>
      <c r="N836" s="24">
        <f>IF(M836="5",I836,0)</f>
        <v>0</v>
      </c>
      <c r="Y836" s="24">
        <f>IF(AC836=0,J836,0)</f>
        <v>0</v>
      </c>
      <c r="Z836" s="24">
        <f>IF(AC836=15,J836,0)</f>
        <v>0</v>
      </c>
      <c r="AA836" s="24">
        <f>IF(AC836=21,J836,0)</f>
        <v>0</v>
      </c>
      <c r="AC836" s="26">
        <v>21</v>
      </c>
      <c r="AD836" s="26">
        <f>G836*0.30859375</f>
        <v>0</v>
      </c>
      <c r="AE836" s="26">
        <f>G836*(1-0.30859375)</f>
        <v>0</v>
      </c>
      <c r="AL836" s="26">
        <f>F836*AD836</f>
        <v>0</v>
      </c>
      <c r="AM836" s="26">
        <f>F836*AE836</f>
        <v>0</v>
      </c>
      <c r="AN836" s="27" t="s">
        <v>1192</v>
      </c>
      <c r="AO836" s="27" t="s">
        <v>1205</v>
      </c>
      <c r="AP836" s="15" t="s">
        <v>1212</v>
      </c>
    </row>
    <row r="837" spans="1:42" x14ac:dyDescent="0.2">
      <c r="D837" s="28" t="s">
        <v>1043</v>
      </c>
      <c r="F837" s="29">
        <v>4.07</v>
      </c>
    </row>
    <row r="838" spans="1:42" x14ac:dyDescent="0.2">
      <c r="A838" s="23" t="s">
        <v>400</v>
      </c>
      <c r="B838" s="23" t="s">
        <v>714</v>
      </c>
      <c r="C838" s="23" t="s">
        <v>766</v>
      </c>
      <c r="D838" s="23" t="s">
        <v>871</v>
      </c>
      <c r="E838" s="23" t="s">
        <v>1146</v>
      </c>
      <c r="F838" s="24">
        <v>4.07</v>
      </c>
      <c r="G838" s="24">
        <v>0</v>
      </c>
      <c r="H838" s="24">
        <f>ROUND(F838*AD838,2)</f>
        <v>0</v>
      </c>
      <c r="I838" s="24">
        <f>J838-H838</f>
        <v>0</v>
      </c>
      <c r="J838" s="24">
        <f>ROUND(F838*G838,2)</f>
        <v>0</v>
      </c>
      <c r="K838" s="24">
        <v>1.3999999999999999E-4</v>
      </c>
      <c r="L838" s="24">
        <f>F838*K838</f>
        <v>5.6979999999999997E-4</v>
      </c>
      <c r="M838" s="25" t="s">
        <v>7</v>
      </c>
      <c r="N838" s="24">
        <f>IF(M838="5",I838,0)</f>
        <v>0</v>
      </c>
      <c r="Y838" s="24">
        <f>IF(AC838=0,J838,0)</f>
        <v>0</v>
      </c>
      <c r="Z838" s="24">
        <f>IF(AC838=15,J838,0)</f>
        <v>0</v>
      </c>
      <c r="AA838" s="24">
        <f>IF(AC838=21,J838,0)</f>
        <v>0</v>
      </c>
      <c r="AC838" s="26">
        <v>21</v>
      </c>
      <c r="AD838" s="26">
        <f>G838*0.45045871559633</f>
        <v>0</v>
      </c>
      <c r="AE838" s="26">
        <f>G838*(1-0.45045871559633)</f>
        <v>0</v>
      </c>
      <c r="AL838" s="26">
        <f>F838*AD838</f>
        <v>0</v>
      </c>
      <c r="AM838" s="26">
        <f>F838*AE838</f>
        <v>0</v>
      </c>
      <c r="AN838" s="27" t="s">
        <v>1192</v>
      </c>
      <c r="AO838" s="27" t="s">
        <v>1205</v>
      </c>
      <c r="AP838" s="15" t="s">
        <v>1212</v>
      </c>
    </row>
    <row r="839" spans="1:42" x14ac:dyDescent="0.2">
      <c r="D839" s="28" t="s">
        <v>1043</v>
      </c>
      <c r="F839" s="29">
        <v>4.07</v>
      </c>
    </row>
    <row r="840" spans="1:42" x14ac:dyDescent="0.2">
      <c r="A840" s="20"/>
      <c r="B840" s="21" t="s">
        <v>714</v>
      </c>
      <c r="C840" s="21" t="s">
        <v>99</v>
      </c>
      <c r="D840" s="57" t="s">
        <v>872</v>
      </c>
      <c r="E840" s="58"/>
      <c r="F840" s="58"/>
      <c r="G840" s="58"/>
      <c r="H840" s="22">
        <f>SUM(H841:H849)</f>
        <v>0</v>
      </c>
      <c r="I840" s="22">
        <f>SUM(I841:I849)</f>
        <v>0</v>
      </c>
      <c r="J840" s="22">
        <f>H840+I840</f>
        <v>0</v>
      </c>
      <c r="K840" s="15"/>
      <c r="L840" s="22">
        <f>SUM(L841:L849)</f>
        <v>1.85688E-2</v>
      </c>
      <c r="O840" s="22">
        <f>IF(P840="PR",J840,SUM(N841:N849))</f>
        <v>0</v>
      </c>
      <c r="P840" s="15" t="s">
        <v>1173</v>
      </c>
      <c r="Q840" s="22">
        <f>IF(P840="HS",H840,0)</f>
        <v>0</v>
      </c>
      <c r="R840" s="22">
        <f>IF(P840="HS",I840-O840,0)</f>
        <v>0</v>
      </c>
      <c r="S840" s="22">
        <f>IF(P840="PS",H840,0)</f>
        <v>0</v>
      </c>
      <c r="T840" s="22">
        <f>IF(P840="PS",I840-O840,0)</f>
        <v>0</v>
      </c>
      <c r="U840" s="22">
        <f>IF(P840="MP",H840,0)</f>
        <v>0</v>
      </c>
      <c r="V840" s="22">
        <f>IF(P840="MP",I840-O840,0)</f>
        <v>0</v>
      </c>
      <c r="W840" s="22">
        <f>IF(P840="OM",H840,0)</f>
        <v>0</v>
      </c>
      <c r="X840" s="15" t="s">
        <v>714</v>
      </c>
      <c r="AH840" s="22">
        <f>SUM(Y841:Y849)</f>
        <v>0</v>
      </c>
      <c r="AI840" s="22">
        <f>SUM(Z841:Z849)</f>
        <v>0</v>
      </c>
      <c r="AJ840" s="22">
        <f>SUM(AA841:AA849)</f>
        <v>0</v>
      </c>
    </row>
    <row r="841" spans="1:42" x14ac:dyDescent="0.2">
      <c r="A841" s="23" t="s">
        <v>401</v>
      </c>
      <c r="B841" s="23" t="s">
        <v>714</v>
      </c>
      <c r="C841" s="23" t="s">
        <v>767</v>
      </c>
      <c r="D841" s="23" t="s">
        <v>873</v>
      </c>
      <c r="E841" s="23" t="s">
        <v>1151</v>
      </c>
      <c r="F841" s="24">
        <v>1</v>
      </c>
      <c r="G841" s="24">
        <v>0</v>
      </c>
      <c r="H841" s="24">
        <f>ROUND(F841*AD841,2)</f>
        <v>0</v>
      </c>
      <c r="I841" s="24">
        <f>J841-H841</f>
        <v>0</v>
      </c>
      <c r="J841" s="24">
        <f>ROUND(F841*G841,2)</f>
        <v>0</v>
      </c>
      <c r="K841" s="24">
        <v>0</v>
      </c>
      <c r="L841" s="24">
        <f>F841*K841</f>
        <v>0</v>
      </c>
      <c r="M841" s="25" t="s">
        <v>7</v>
      </c>
      <c r="N841" s="24">
        <f>IF(M841="5",I841,0)</f>
        <v>0</v>
      </c>
      <c r="Y841" s="24">
        <f>IF(AC841=0,J841,0)</f>
        <v>0</v>
      </c>
      <c r="Z841" s="24">
        <f>IF(AC841=15,J841,0)</f>
        <v>0</v>
      </c>
      <c r="AA841" s="24">
        <f>IF(AC841=21,J841,0)</f>
        <v>0</v>
      </c>
      <c r="AC841" s="26">
        <v>21</v>
      </c>
      <c r="AD841" s="26">
        <f>G841*0.297029702970297</f>
        <v>0</v>
      </c>
      <c r="AE841" s="26">
        <f>G841*(1-0.297029702970297)</f>
        <v>0</v>
      </c>
      <c r="AL841" s="26">
        <f>F841*AD841</f>
        <v>0</v>
      </c>
      <c r="AM841" s="26">
        <f>F841*AE841</f>
        <v>0</v>
      </c>
      <c r="AN841" s="27" t="s">
        <v>1193</v>
      </c>
      <c r="AO841" s="27" t="s">
        <v>1206</v>
      </c>
      <c r="AP841" s="15" t="s">
        <v>1212</v>
      </c>
    </row>
    <row r="842" spans="1:42" x14ac:dyDescent="0.2">
      <c r="D842" s="28" t="s">
        <v>831</v>
      </c>
      <c r="F842" s="29">
        <v>1</v>
      </c>
    </row>
    <row r="843" spans="1:42" x14ac:dyDescent="0.2">
      <c r="A843" s="23" t="s">
        <v>402</v>
      </c>
      <c r="B843" s="23" t="s">
        <v>714</v>
      </c>
      <c r="C843" s="23" t="s">
        <v>768</v>
      </c>
      <c r="D843" s="23" t="s">
        <v>1222</v>
      </c>
      <c r="E843" s="23" t="s">
        <v>1151</v>
      </c>
      <c r="F843" s="24">
        <v>1</v>
      </c>
      <c r="G843" s="24">
        <v>0</v>
      </c>
      <c r="H843" s="24">
        <f>ROUND(F843*AD843,2)</f>
        <v>0</v>
      </c>
      <c r="I843" s="24">
        <f>J843-H843</f>
        <v>0</v>
      </c>
      <c r="J843" s="24">
        <f>ROUND(F843*G843,2)</f>
        <v>0</v>
      </c>
      <c r="K843" s="24">
        <v>4.0000000000000002E-4</v>
      </c>
      <c r="L843" s="24">
        <f>F843*K843</f>
        <v>4.0000000000000002E-4</v>
      </c>
      <c r="M843" s="25" t="s">
        <v>7</v>
      </c>
      <c r="N843" s="24">
        <f>IF(M843="5",I843,0)</f>
        <v>0</v>
      </c>
      <c r="Y843" s="24">
        <f>IF(AC843=0,J843,0)</f>
        <v>0</v>
      </c>
      <c r="Z843" s="24">
        <f>IF(AC843=15,J843,0)</f>
        <v>0</v>
      </c>
      <c r="AA843" s="24">
        <f>IF(AC843=21,J843,0)</f>
        <v>0</v>
      </c>
      <c r="AC843" s="26">
        <v>21</v>
      </c>
      <c r="AD843" s="26">
        <f>G843*1</f>
        <v>0</v>
      </c>
      <c r="AE843" s="26">
        <f>G843*(1-1)</f>
        <v>0</v>
      </c>
      <c r="AL843" s="26">
        <f>F843*AD843</f>
        <v>0</v>
      </c>
      <c r="AM843" s="26">
        <f>F843*AE843</f>
        <v>0</v>
      </c>
      <c r="AN843" s="27" t="s">
        <v>1193</v>
      </c>
      <c r="AO843" s="27" t="s">
        <v>1206</v>
      </c>
      <c r="AP843" s="15" t="s">
        <v>1212</v>
      </c>
    </row>
    <row r="844" spans="1:42" x14ac:dyDescent="0.2">
      <c r="D844" s="28" t="s">
        <v>831</v>
      </c>
      <c r="F844" s="29">
        <v>1</v>
      </c>
    </row>
    <row r="845" spans="1:42" x14ac:dyDescent="0.2">
      <c r="A845" s="23" t="s">
        <v>403</v>
      </c>
      <c r="B845" s="23" t="s">
        <v>714</v>
      </c>
      <c r="C845" s="23" t="s">
        <v>769</v>
      </c>
      <c r="D845" s="23" t="s">
        <v>874</v>
      </c>
      <c r="E845" s="23" t="s">
        <v>1151</v>
      </c>
      <c r="F845" s="24">
        <v>1</v>
      </c>
      <c r="G845" s="24">
        <v>0</v>
      </c>
      <c r="H845" s="24">
        <f>ROUND(F845*AD845,2)</f>
        <v>0</v>
      </c>
      <c r="I845" s="24">
        <f>J845-H845</f>
        <v>0</v>
      </c>
      <c r="J845" s="24">
        <f>ROUND(F845*G845,2)</f>
        <v>0</v>
      </c>
      <c r="K845" s="24">
        <v>2.14E-3</v>
      </c>
      <c r="L845" s="24">
        <f>F845*K845</f>
        <v>2.14E-3</v>
      </c>
      <c r="M845" s="25" t="s">
        <v>7</v>
      </c>
      <c r="N845" s="24">
        <f>IF(M845="5",I845,0)</f>
        <v>0</v>
      </c>
      <c r="Y845" s="24">
        <f>IF(AC845=0,J845,0)</f>
        <v>0</v>
      </c>
      <c r="Z845" s="24">
        <f>IF(AC845=15,J845,0)</f>
        <v>0</v>
      </c>
      <c r="AA845" s="24">
        <f>IF(AC845=21,J845,0)</f>
        <v>0</v>
      </c>
      <c r="AC845" s="26">
        <v>21</v>
      </c>
      <c r="AD845" s="26">
        <f>G845*0.474254742547426</f>
        <v>0</v>
      </c>
      <c r="AE845" s="26">
        <f>G845*(1-0.474254742547426)</f>
        <v>0</v>
      </c>
      <c r="AL845" s="26">
        <f>F845*AD845</f>
        <v>0</v>
      </c>
      <c r="AM845" s="26">
        <f>F845*AE845</f>
        <v>0</v>
      </c>
      <c r="AN845" s="27" t="s">
        <v>1193</v>
      </c>
      <c r="AO845" s="27" t="s">
        <v>1206</v>
      </c>
      <c r="AP845" s="15" t="s">
        <v>1212</v>
      </c>
    </row>
    <row r="846" spans="1:42" x14ac:dyDescent="0.2">
      <c r="D846" s="28" t="s">
        <v>831</v>
      </c>
      <c r="F846" s="29">
        <v>1</v>
      </c>
    </row>
    <row r="847" spans="1:42" x14ac:dyDescent="0.2">
      <c r="A847" s="23" t="s">
        <v>404</v>
      </c>
      <c r="B847" s="23" t="s">
        <v>714</v>
      </c>
      <c r="C847" s="23" t="s">
        <v>770</v>
      </c>
      <c r="D847" s="23" t="s">
        <v>1223</v>
      </c>
      <c r="E847" s="23" t="s">
        <v>1151</v>
      </c>
      <c r="F847" s="24">
        <v>1</v>
      </c>
      <c r="G847" s="24">
        <v>0</v>
      </c>
      <c r="H847" s="24">
        <f>ROUND(F847*AD847,2)</f>
        <v>0</v>
      </c>
      <c r="I847" s="24">
        <f>J847-H847</f>
        <v>0</v>
      </c>
      <c r="J847" s="24">
        <f>ROUND(F847*G847,2)</f>
        <v>0</v>
      </c>
      <c r="K847" s="24">
        <v>1.4999999999999999E-2</v>
      </c>
      <c r="L847" s="24">
        <f>F847*K847</f>
        <v>1.4999999999999999E-2</v>
      </c>
      <c r="M847" s="25" t="s">
        <v>7</v>
      </c>
      <c r="N847" s="24">
        <f>IF(M847="5",I847,0)</f>
        <v>0</v>
      </c>
      <c r="Y847" s="24">
        <f>IF(AC847=0,J847,0)</f>
        <v>0</v>
      </c>
      <c r="Z847" s="24">
        <f>IF(AC847=15,J847,0)</f>
        <v>0</v>
      </c>
      <c r="AA847" s="24">
        <f>IF(AC847=21,J847,0)</f>
        <v>0</v>
      </c>
      <c r="AC847" s="26">
        <v>21</v>
      </c>
      <c r="AD847" s="26">
        <f>G847*1</f>
        <v>0</v>
      </c>
      <c r="AE847" s="26">
        <f>G847*(1-1)</f>
        <v>0</v>
      </c>
      <c r="AL847" s="26">
        <f>F847*AD847</f>
        <v>0</v>
      </c>
      <c r="AM847" s="26">
        <f>F847*AE847</f>
        <v>0</v>
      </c>
      <c r="AN847" s="27" t="s">
        <v>1193</v>
      </c>
      <c r="AO847" s="27" t="s">
        <v>1206</v>
      </c>
      <c r="AP847" s="15" t="s">
        <v>1212</v>
      </c>
    </row>
    <row r="848" spans="1:42" x14ac:dyDescent="0.2">
      <c r="D848" s="28" t="s">
        <v>831</v>
      </c>
      <c r="F848" s="29">
        <v>1</v>
      </c>
    </row>
    <row r="849" spans="1:42" x14ac:dyDescent="0.2">
      <c r="A849" s="23" t="s">
        <v>405</v>
      </c>
      <c r="B849" s="23" t="s">
        <v>714</v>
      </c>
      <c r="C849" s="23" t="s">
        <v>771</v>
      </c>
      <c r="D849" s="23" t="s">
        <v>875</v>
      </c>
      <c r="E849" s="23" t="s">
        <v>1146</v>
      </c>
      <c r="F849" s="24">
        <v>25.72</v>
      </c>
      <c r="G849" s="24">
        <v>0</v>
      </c>
      <c r="H849" s="24">
        <f>ROUND(F849*AD849,2)</f>
        <v>0</v>
      </c>
      <c r="I849" s="24">
        <f>J849-H849</f>
        <v>0</v>
      </c>
      <c r="J849" s="24">
        <f>ROUND(F849*G849,2)</f>
        <v>0</v>
      </c>
      <c r="K849" s="24">
        <v>4.0000000000000003E-5</v>
      </c>
      <c r="L849" s="24">
        <f>F849*K849</f>
        <v>1.0288000000000001E-3</v>
      </c>
      <c r="M849" s="25" t="s">
        <v>7</v>
      </c>
      <c r="N849" s="24">
        <f>IF(M849="5",I849,0)</f>
        <v>0</v>
      </c>
      <c r="Y849" s="24">
        <f>IF(AC849=0,J849,0)</f>
        <v>0</v>
      </c>
      <c r="Z849" s="24">
        <f>IF(AC849=15,J849,0)</f>
        <v>0</v>
      </c>
      <c r="AA849" s="24">
        <f>IF(AC849=21,J849,0)</f>
        <v>0</v>
      </c>
      <c r="AC849" s="26">
        <v>21</v>
      </c>
      <c r="AD849" s="26">
        <f>G849*0.0193808882907133</f>
        <v>0</v>
      </c>
      <c r="AE849" s="26">
        <f>G849*(1-0.0193808882907133)</f>
        <v>0</v>
      </c>
      <c r="AL849" s="26">
        <f>F849*AD849</f>
        <v>0</v>
      </c>
      <c r="AM849" s="26">
        <f>F849*AE849</f>
        <v>0</v>
      </c>
      <c r="AN849" s="27" t="s">
        <v>1193</v>
      </c>
      <c r="AO849" s="27" t="s">
        <v>1206</v>
      </c>
      <c r="AP849" s="15" t="s">
        <v>1212</v>
      </c>
    </row>
    <row r="850" spans="1:42" x14ac:dyDescent="0.2">
      <c r="D850" s="28" t="s">
        <v>1044</v>
      </c>
      <c r="F850" s="29">
        <v>25.72</v>
      </c>
    </row>
    <row r="851" spans="1:42" x14ac:dyDescent="0.2">
      <c r="A851" s="20"/>
      <c r="B851" s="21" t="s">
        <v>714</v>
      </c>
      <c r="C851" s="21" t="s">
        <v>785</v>
      </c>
      <c r="D851" s="57" t="s">
        <v>894</v>
      </c>
      <c r="E851" s="58"/>
      <c r="F851" s="58"/>
      <c r="G851" s="58"/>
      <c r="H851" s="22">
        <f>SUM(H852:H852)</f>
        <v>0</v>
      </c>
      <c r="I851" s="22">
        <f>SUM(I852:I852)</f>
        <v>0</v>
      </c>
      <c r="J851" s="22">
        <f>H851+I851</f>
        <v>0</v>
      </c>
      <c r="K851" s="15"/>
      <c r="L851" s="22">
        <f>SUM(L852:L852)</f>
        <v>0</v>
      </c>
      <c r="O851" s="22">
        <f>IF(P851="PR",J851,SUM(N852:N852))</f>
        <v>0</v>
      </c>
      <c r="P851" s="15" t="s">
        <v>1175</v>
      </c>
      <c r="Q851" s="22">
        <f>IF(P851="HS",H851,0)</f>
        <v>0</v>
      </c>
      <c r="R851" s="22">
        <f>IF(P851="HS",I851-O851,0)</f>
        <v>0</v>
      </c>
      <c r="S851" s="22">
        <f>IF(P851="PS",H851,0)</f>
        <v>0</v>
      </c>
      <c r="T851" s="22">
        <f>IF(P851="PS",I851-O851,0)</f>
        <v>0</v>
      </c>
      <c r="U851" s="22">
        <f>IF(P851="MP",H851,0)</f>
        <v>0</v>
      </c>
      <c r="V851" s="22">
        <f>IF(P851="MP",I851-O851,0)</f>
        <v>0</v>
      </c>
      <c r="W851" s="22">
        <f>IF(P851="OM",H851,0)</f>
        <v>0</v>
      </c>
      <c r="X851" s="15" t="s">
        <v>714</v>
      </c>
      <c r="AH851" s="22">
        <f>SUM(Y852:Y852)</f>
        <v>0</v>
      </c>
      <c r="AI851" s="22">
        <f>SUM(Z852:Z852)</f>
        <v>0</v>
      </c>
      <c r="AJ851" s="22">
        <f>SUM(AA852:AA852)</f>
        <v>0</v>
      </c>
    </row>
    <row r="852" spans="1:42" x14ac:dyDescent="0.2">
      <c r="A852" s="23" t="s">
        <v>406</v>
      </c>
      <c r="B852" s="23" t="s">
        <v>714</v>
      </c>
      <c r="C852" s="23" t="s">
        <v>786</v>
      </c>
      <c r="D852" s="23" t="s">
        <v>895</v>
      </c>
      <c r="E852" s="23" t="s">
        <v>1149</v>
      </c>
      <c r="F852" s="24">
        <v>0.54</v>
      </c>
      <c r="G852" s="24">
        <v>0</v>
      </c>
      <c r="H852" s="24">
        <f>ROUND(F852*AD852,2)</f>
        <v>0</v>
      </c>
      <c r="I852" s="24">
        <f>J852-H852</f>
        <v>0</v>
      </c>
      <c r="J852" s="24">
        <f>ROUND(F852*G852,2)</f>
        <v>0</v>
      </c>
      <c r="K852" s="24">
        <v>0</v>
      </c>
      <c r="L852" s="24">
        <f>F852*K852</f>
        <v>0</v>
      </c>
      <c r="M852" s="25" t="s">
        <v>11</v>
      </c>
      <c r="N852" s="24">
        <f>IF(M852="5",I852,0)</f>
        <v>0</v>
      </c>
      <c r="Y852" s="24">
        <f>IF(AC852=0,J852,0)</f>
        <v>0</v>
      </c>
      <c r="Z852" s="24">
        <f>IF(AC852=15,J852,0)</f>
        <v>0</v>
      </c>
      <c r="AA852" s="24">
        <f>IF(AC852=21,J852,0)</f>
        <v>0</v>
      </c>
      <c r="AC852" s="26">
        <v>21</v>
      </c>
      <c r="AD852" s="26">
        <f>G852*0</f>
        <v>0</v>
      </c>
      <c r="AE852" s="26">
        <f>G852*(1-0)</f>
        <v>0</v>
      </c>
      <c r="AL852" s="26">
        <f>F852*AD852</f>
        <v>0</v>
      </c>
      <c r="AM852" s="26">
        <f>F852*AE852</f>
        <v>0</v>
      </c>
      <c r="AN852" s="27" t="s">
        <v>1196</v>
      </c>
      <c r="AO852" s="27" t="s">
        <v>1206</v>
      </c>
      <c r="AP852" s="15" t="s">
        <v>1212</v>
      </c>
    </row>
    <row r="853" spans="1:42" x14ac:dyDescent="0.2">
      <c r="D853" s="28" t="s">
        <v>1023</v>
      </c>
      <c r="F853" s="29">
        <v>0.54</v>
      </c>
    </row>
    <row r="854" spans="1:42" x14ac:dyDescent="0.2">
      <c r="A854" s="20"/>
      <c r="B854" s="21" t="s">
        <v>714</v>
      </c>
      <c r="C854" s="21" t="s">
        <v>787</v>
      </c>
      <c r="D854" s="57" t="s">
        <v>897</v>
      </c>
      <c r="E854" s="58"/>
      <c r="F854" s="58"/>
      <c r="G854" s="58"/>
      <c r="H854" s="22">
        <f>SUM(H855:H855)</f>
        <v>0</v>
      </c>
      <c r="I854" s="22">
        <f>SUM(I855:I855)</f>
        <v>0</v>
      </c>
      <c r="J854" s="22">
        <f>H854+I854</f>
        <v>0</v>
      </c>
      <c r="K854" s="15"/>
      <c r="L854" s="22">
        <f>SUM(L855:L855)</f>
        <v>0</v>
      </c>
      <c r="O854" s="22">
        <f>IF(P854="PR",J854,SUM(N855:N855))</f>
        <v>0</v>
      </c>
      <c r="P854" s="15" t="s">
        <v>1176</v>
      </c>
      <c r="Q854" s="22">
        <f>IF(P854="HS",H854,0)</f>
        <v>0</v>
      </c>
      <c r="R854" s="22">
        <f>IF(P854="HS",I854-O854,0)</f>
        <v>0</v>
      </c>
      <c r="S854" s="22">
        <f>IF(P854="PS",H854,0)</f>
        <v>0</v>
      </c>
      <c r="T854" s="22">
        <f>IF(P854="PS",I854-O854,0)</f>
        <v>0</v>
      </c>
      <c r="U854" s="22">
        <f>IF(P854="MP",H854,0)</f>
        <v>0</v>
      </c>
      <c r="V854" s="22">
        <f>IF(P854="MP",I854-O854,0)</f>
        <v>0</v>
      </c>
      <c r="W854" s="22">
        <f>IF(P854="OM",H854,0)</f>
        <v>0</v>
      </c>
      <c r="X854" s="15" t="s">
        <v>714</v>
      </c>
      <c r="AH854" s="22">
        <f>SUM(Y855:Y855)</f>
        <v>0</v>
      </c>
      <c r="AI854" s="22">
        <f>SUM(Z855:Z855)</f>
        <v>0</v>
      </c>
      <c r="AJ854" s="22">
        <f>SUM(AA855:AA855)</f>
        <v>0</v>
      </c>
    </row>
    <row r="855" spans="1:42" x14ac:dyDescent="0.2">
      <c r="A855" s="23" t="s">
        <v>407</v>
      </c>
      <c r="B855" s="23" t="s">
        <v>714</v>
      </c>
      <c r="C855" s="23"/>
      <c r="D855" s="23" t="s">
        <v>897</v>
      </c>
      <c r="E855" s="23"/>
      <c r="F855" s="24">
        <v>1</v>
      </c>
      <c r="G855" s="24">
        <v>0</v>
      </c>
      <c r="H855" s="24">
        <f>ROUND(F855*AD855,2)</f>
        <v>0</v>
      </c>
      <c r="I855" s="24">
        <f>J855-H855</f>
        <v>0</v>
      </c>
      <c r="J855" s="24">
        <f>ROUND(F855*G855,2)</f>
        <v>0</v>
      </c>
      <c r="K855" s="24">
        <v>0</v>
      </c>
      <c r="L855" s="24">
        <f>F855*K855</f>
        <v>0</v>
      </c>
      <c r="M855" s="25" t="s">
        <v>8</v>
      </c>
      <c r="N855" s="24">
        <f>IF(M855="5",I855,0)</f>
        <v>0</v>
      </c>
      <c r="Y855" s="24">
        <f>IF(AC855=0,J855,0)</f>
        <v>0</v>
      </c>
      <c r="Z855" s="24">
        <f>IF(AC855=15,J855,0)</f>
        <v>0</v>
      </c>
      <c r="AA855" s="24">
        <f>IF(AC855=21,J855,0)</f>
        <v>0</v>
      </c>
      <c r="AC855" s="26">
        <v>21</v>
      </c>
      <c r="AD855" s="26">
        <f>G855*0</f>
        <v>0</v>
      </c>
      <c r="AE855" s="26">
        <f>G855*(1-0)</f>
        <v>0</v>
      </c>
      <c r="AL855" s="26">
        <f>F855*AD855</f>
        <v>0</v>
      </c>
      <c r="AM855" s="26">
        <f>F855*AE855</f>
        <v>0</v>
      </c>
      <c r="AN855" s="27" t="s">
        <v>1197</v>
      </c>
      <c r="AO855" s="27" t="s">
        <v>1206</v>
      </c>
      <c r="AP855" s="15" t="s">
        <v>1212</v>
      </c>
    </row>
    <row r="856" spans="1:42" x14ac:dyDescent="0.2">
      <c r="D856" s="28" t="s">
        <v>831</v>
      </c>
      <c r="F856" s="29">
        <v>1</v>
      </c>
    </row>
    <row r="857" spans="1:42" x14ac:dyDescent="0.2">
      <c r="A857" s="20"/>
      <c r="B857" s="21" t="s">
        <v>715</v>
      </c>
      <c r="C857" s="21"/>
      <c r="D857" s="57" t="s">
        <v>1045</v>
      </c>
      <c r="E857" s="58"/>
      <c r="F857" s="58"/>
      <c r="G857" s="58"/>
      <c r="H857" s="22">
        <f>H858+H863+H866+H869+H880+H893+H896+H926+H936+H961+H966+H977+H984+H992+H995+H998</f>
        <v>0</v>
      </c>
      <c r="I857" s="22">
        <f>I858+I863+I866+I869+I880+I893+I896+I926+I936+I961+I966+I977+I984+I992+I995+I998</f>
        <v>0</v>
      </c>
      <c r="J857" s="22">
        <f>H857+I857</f>
        <v>0</v>
      </c>
      <c r="K857" s="15"/>
      <c r="L857" s="22">
        <f>L858+L863+L866+L869+L880+L893+L896+L926+L936+L961+L966+L977+L984+L992+L995+L998</f>
        <v>2.7680653000000004</v>
      </c>
    </row>
    <row r="858" spans="1:42" x14ac:dyDescent="0.2">
      <c r="A858" s="20"/>
      <c r="B858" s="21" t="s">
        <v>715</v>
      </c>
      <c r="C858" s="21" t="s">
        <v>37</v>
      </c>
      <c r="D858" s="57" t="s">
        <v>936</v>
      </c>
      <c r="E858" s="58"/>
      <c r="F858" s="58"/>
      <c r="G858" s="58"/>
      <c r="H858" s="22">
        <f>SUM(H859:H862)</f>
        <v>0</v>
      </c>
      <c r="I858" s="22">
        <f>SUM(I859:I862)</f>
        <v>0</v>
      </c>
      <c r="J858" s="22">
        <f>H858+I858</f>
        <v>0</v>
      </c>
      <c r="K858" s="15"/>
      <c r="L858" s="22">
        <f>SUM(L859:L862)</f>
        <v>6.1462200000000002E-2</v>
      </c>
      <c r="O858" s="22">
        <f>IF(P858="PR",J858,SUM(N859:N862))</f>
        <v>0</v>
      </c>
      <c r="P858" s="15" t="s">
        <v>1173</v>
      </c>
      <c r="Q858" s="22">
        <f>IF(P858="HS",H858,0)</f>
        <v>0</v>
      </c>
      <c r="R858" s="22">
        <f>IF(P858="HS",I858-O858,0)</f>
        <v>0</v>
      </c>
      <c r="S858" s="22">
        <f>IF(P858="PS",H858,0)</f>
        <v>0</v>
      </c>
      <c r="T858" s="22">
        <f>IF(P858="PS",I858-O858,0)</f>
        <v>0</v>
      </c>
      <c r="U858" s="22">
        <f>IF(P858="MP",H858,0)</f>
        <v>0</v>
      </c>
      <c r="V858" s="22">
        <f>IF(P858="MP",I858-O858,0)</f>
        <v>0</v>
      </c>
      <c r="W858" s="22">
        <f>IF(P858="OM",H858,0)</f>
        <v>0</v>
      </c>
      <c r="X858" s="15" t="s">
        <v>715</v>
      </c>
      <c r="AH858" s="22">
        <f>SUM(Y859:Y862)</f>
        <v>0</v>
      </c>
      <c r="AI858" s="22">
        <f>SUM(Z859:Z862)</f>
        <v>0</v>
      </c>
      <c r="AJ858" s="22">
        <f>SUM(AA859:AA862)</f>
        <v>0</v>
      </c>
    </row>
    <row r="859" spans="1:42" x14ac:dyDescent="0.2">
      <c r="A859" s="23" t="s">
        <v>408</v>
      </c>
      <c r="B859" s="23" t="s">
        <v>715</v>
      </c>
      <c r="C859" s="23" t="s">
        <v>796</v>
      </c>
      <c r="D859" s="23" t="s">
        <v>1226</v>
      </c>
      <c r="E859" s="23" t="s">
        <v>1147</v>
      </c>
      <c r="F859" s="24">
        <v>0.02</v>
      </c>
      <c r="G859" s="24">
        <v>0</v>
      </c>
      <c r="H859" s="24">
        <f>ROUND(F859*AD859,2)</f>
        <v>0</v>
      </c>
      <c r="I859" s="24">
        <f>J859-H859</f>
        <v>0</v>
      </c>
      <c r="J859" s="24">
        <f>ROUND(F859*G859,2)</f>
        <v>0</v>
      </c>
      <c r="K859" s="24">
        <v>2.53999</v>
      </c>
      <c r="L859" s="24">
        <f>F859*K859</f>
        <v>5.0799799999999999E-2</v>
      </c>
      <c r="M859" s="25" t="s">
        <v>7</v>
      </c>
      <c r="N859" s="24">
        <f>IF(M859="5",I859,0)</f>
        <v>0</v>
      </c>
      <c r="Y859" s="24">
        <f>IF(AC859=0,J859,0)</f>
        <v>0</v>
      </c>
      <c r="Z859" s="24">
        <f>IF(AC859=15,J859,0)</f>
        <v>0</v>
      </c>
      <c r="AA859" s="24">
        <f>IF(AC859=21,J859,0)</f>
        <v>0</v>
      </c>
      <c r="AC859" s="26">
        <v>21</v>
      </c>
      <c r="AD859" s="26">
        <f>G859*0.813362397820164</f>
        <v>0</v>
      </c>
      <c r="AE859" s="26">
        <f>G859*(1-0.813362397820164)</f>
        <v>0</v>
      </c>
      <c r="AL859" s="26">
        <f>F859*AD859</f>
        <v>0</v>
      </c>
      <c r="AM859" s="26">
        <f>F859*AE859</f>
        <v>0</v>
      </c>
      <c r="AN859" s="27" t="s">
        <v>1199</v>
      </c>
      <c r="AO859" s="27" t="s">
        <v>1200</v>
      </c>
      <c r="AP859" s="15" t="s">
        <v>1213</v>
      </c>
    </row>
    <row r="860" spans="1:42" x14ac:dyDescent="0.2">
      <c r="D860" s="28" t="s">
        <v>937</v>
      </c>
      <c r="F860" s="29">
        <v>0.02</v>
      </c>
    </row>
    <row r="861" spans="1:42" x14ac:dyDescent="0.2">
      <c r="A861" s="23" t="s">
        <v>409</v>
      </c>
      <c r="B861" s="23" t="s">
        <v>715</v>
      </c>
      <c r="C861" s="23" t="s">
        <v>797</v>
      </c>
      <c r="D861" s="23" t="s">
        <v>938</v>
      </c>
      <c r="E861" s="23" t="s">
        <v>1146</v>
      </c>
      <c r="F861" s="24">
        <v>0.28000000000000003</v>
      </c>
      <c r="G861" s="24">
        <v>0</v>
      </c>
      <c r="H861" s="24">
        <f>ROUND(F861*AD861,2)</f>
        <v>0</v>
      </c>
      <c r="I861" s="24">
        <f>J861-H861</f>
        <v>0</v>
      </c>
      <c r="J861" s="24">
        <f>ROUND(F861*G861,2)</f>
        <v>0</v>
      </c>
      <c r="K861" s="24">
        <v>3.8080000000000003E-2</v>
      </c>
      <c r="L861" s="24">
        <f>F861*K861</f>
        <v>1.0662400000000002E-2</v>
      </c>
      <c r="M861" s="25" t="s">
        <v>7</v>
      </c>
      <c r="N861" s="24">
        <f>IF(M861="5",I861,0)</f>
        <v>0</v>
      </c>
      <c r="Y861" s="24">
        <f>IF(AC861=0,J861,0)</f>
        <v>0</v>
      </c>
      <c r="Z861" s="24">
        <f>IF(AC861=15,J861,0)</f>
        <v>0</v>
      </c>
      <c r="AA861" s="24">
        <f>IF(AC861=21,J861,0)</f>
        <v>0</v>
      </c>
      <c r="AC861" s="26">
        <v>21</v>
      </c>
      <c r="AD861" s="26">
        <f>G861*0.555284552845528</f>
        <v>0</v>
      </c>
      <c r="AE861" s="26">
        <f>G861*(1-0.555284552845528)</f>
        <v>0</v>
      </c>
      <c r="AL861" s="26">
        <f>F861*AD861</f>
        <v>0</v>
      </c>
      <c r="AM861" s="26">
        <f>F861*AE861</f>
        <v>0</v>
      </c>
      <c r="AN861" s="27" t="s">
        <v>1199</v>
      </c>
      <c r="AO861" s="27" t="s">
        <v>1200</v>
      </c>
      <c r="AP861" s="15" t="s">
        <v>1213</v>
      </c>
    </row>
    <row r="862" spans="1:42" x14ac:dyDescent="0.2">
      <c r="D862" s="28" t="s">
        <v>939</v>
      </c>
      <c r="F862" s="29">
        <v>0.28000000000000003</v>
      </c>
    </row>
    <row r="863" spans="1:42" x14ac:dyDescent="0.2">
      <c r="A863" s="20"/>
      <c r="B863" s="21" t="s">
        <v>715</v>
      </c>
      <c r="C863" s="21" t="s">
        <v>38</v>
      </c>
      <c r="D863" s="57" t="s">
        <v>806</v>
      </c>
      <c r="E863" s="58"/>
      <c r="F863" s="58"/>
      <c r="G863" s="58"/>
      <c r="H863" s="22">
        <f>SUM(H864:H865)</f>
        <v>0</v>
      </c>
      <c r="I863" s="22">
        <f>SUM(I864:I865)</f>
        <v>0</v>
      </c>
      <c r="J863" s="22">
        <f>H863+I863</f>
        <v>0</v>
      </c>
      <c r="K863" s="15"/>
      <c r="L863" s="22">
        <f>SUM(L864:L865)</f>
        <v>0.142425</v>
      </c>
      <c r="O863" s="22">
        <f>IF(P863="PR",J863,SUM(N864:N865))</f>
        <v>0</v>
      </c>
      <c r="P863" s="15" t="s">
        <v>1173</v>
      </c>
      <c r="Q863" s="22">
        <f>IF(P863="HS",H863,0)</f>
        <v>0</v>
      </c>
      <c r="R863" s="22">
        <f>IF(P863="HS",I863-O863,0)</f>
        <v>0</v>
      </c>
      <c r="S863" s="22">
        <f>IF(P863="PS",H863,0)</f>
        <v>0</v>
      </c>
      <c r="T863" s="22">
        <f>IF(P863="PS",I863-O863,0)</f>
        <v>0</v>
      </c>
      <c r="U863" s="22">
        <f>IF(P863="MP",H863,0)</f>
        <v>0</v>
      </c>
      <c r="V863" s="22">
        <f>IF(P863="MP",I863-O863,0)</f>
        <v>0</v>
      </c>
      <c r="W863" s="22">
        <f>IF(P863="OM",H863,0)</f>
        <v>0</v>
      </c>
      <c r="X863" s="15" t="s">
        <v>715</v>
      </c>
      <c r="AH863" s="22">
        <f>SUM(Y864:Y865)</f>
        <v>0</v>
      </c>
      <c r="AI863" s="22">
        <f>SUM(Z864:Z865)</f>
        <v>0</v>
      </c>
      <c r="AJ863" s="22">
        <f>SUM(AA864:AA865)</f>
        <v>0</v>
      </c>
    </row>
    <row r="864" spans="1:42" x14ac:dyDescent="0.2">
      <c r="A864" s="23" t="s">
        <v>410</v>
      </c>
      <c r="B864" s="23" t="s">
        <v>715</v>
      </c>
      <c r="C864" s="23" t="s">
        <v>721</v>
      </c>
      <c r="D864" s="23" t="s">
        <v>1253</v>
      </c>
      <c r="E864" s="23" t="s">
        <v>1146</v>
      </c>
      <c r="F864" s="24">
        <v>1.35</v>
      </c>
      <c r="G864" s="24">
        <v>0</v>
      </c>
      <c r="H864" s="24">
        <f>ROUND(F864*AD864,2)</f>
        <v>0</v>
      </c>
      <c r="I864" s="24">
        <f>J864-H864</f>
        <v>0</v>
      </c>
      <c r="J864" s="24">
        <f>ROUND(F864*G864,2)</f>
        <v>0</v>
      </c>
      <c r="K864" s="24">
        <v>0.1055</v>
      </c>
      <c r="L864" s="24">
        <f>F864*K864</f>
        <v>0.142425</v>
      </c>
      <c r="M864" s="25" t="s">
        <v>7</v>
      </c>
      <c r="N864" s="24">
        <f>IF(M864="5",I864,0)</f>
        <v>0</v>
      </c>
      <c r="Y864" s="24">
        <f>IF(AC864=0,J864,0)</f>
        <v>0</v>
      </c>
      <c r="Z864" s="24">
        <f>IF(AC864=15,J864,0)</f>
        <v>0</v>
      </c>
      <c r="AA864" s="24">
        <f>IF(AC864=21,J864,0)</f>
        <v>0</v>
      </c>
      <c r="AC864" s="26">
        <v>21</v>
      </c>
      <c r="AD864" s="26">
        <f>G864*0.853314527503526</f>
        <v>0</v>
      </c>
      <c r="AE864" s="26">
        <f>G864*(1-0.853314527503526)</f>
        <v>0</v>
      </c>
      <c r="AL864" s="26">
        <f>F864*AD864</f>
        <v>0</v>
      </c>
      <c r="AM864" s="26">
        <f>F864*AE864</f>
        <v>0</v>
      </c>
      <c r="AN864" s="27" t="s">
        <v>1184</v>
      </c>
      <c r="AO864" s="27" t="s">
        <v>1200</v>
      </c>
      <c r="AP864" s="15" t="s">
        <v>1213</v>
      </c>
    </row>
    <row r="865" spans="1:42" x14ac:dyDescent="0.2">
      <c r="D865" s="28" t="s">
        <v>940</v>
      </c>
      <c r="F865" s="29">
        <v>1.35</v>
      </c>
    </row>
    <row r="866" spans="1:42" x14ac:dyDescent="0.2">
      <c r="A866" s="20"/>
      <c r="B866" s="21" t="s">
        <v>715</v>
      </c>
      <c r="C866" s="21" t="s">
        <v>42</v>
      </c>
      <c r="D866" s="57" t="s">
        <v>808</v>
      </c>
      <c r="E866" s="58"/>
      <c r="F866" s="58"/>
      <c r="G866" s="58"/>
      <c r="H866" s="22">
        <f>SUM(H867:H867)</f>
        <v>0</v>
      </c>
      <c r="I866" s="22">
        <f>SUM(I867:I867)</f>
        <v>0</v>
      </c>
      <c r="J866" s="22">
        <f>H866+I866</f>
        <v>0</v>
      </c>
      <c r="K866" s="15"/>
      <c r="L866" s="22">
        <f>SUM(L867:L867)</f>
        <v>6.5285999999999997E-2</v>
      </c>
      <c r="O866" s="22">
        <f>IF(P866="PR",J866,SUM(N867:N867))</f>
        <v>0</v>
      </c>
      <c r="P866" s="15" t="s">
        <v>1173</v>
      </c>
      <c r="Q866" s="22">
        <f>IF(P866="HS",H866,0)</f>
        <v>0</v>
      </c>
      <c r="R866" s="22">
        <f>IF(P866="HS",I866-O866,0)</f>
        <v>0</v>
      </c>
      <c r="S866" s="22">
        <f>IF(P866="PS",H866,0)</f>
        <v>0</v>
      </c>
      <c r="T866" s="22">
        <f>IF(P866="PS",I866-O866,0)</f>
        <v>0</v>
      </c>
      <c r="U866" s="22">
        <f>IF(P866="MP",H866,0)</f>
        <v>0</v>
      </c>
      <c r="V866" s="22">
        <f>IF(P866="MP",I866-O866,0)</f>
        <v>0</v>
      </c>
      <c r="W866" s="22">
        <f>IF(P866="OM",H866,0)</f>
        <v>0</v>
      </c>
      <c r="X866" s="15" t="s">
        <v>715</v>
      </c>
      <c r="AH866" s="22">
        <f>SUM(Y867:Y867)</f>
        <v>0</v>
      </c>
      <c r="AI866" s="22">
        <f>SUM(Z867:Z867)</f>
        <v>0</v>
      </c>
      <c r="AJ866" s="22">
        <f>SUM(AA867:AA867)</f>
        <v>0</v>
      </c>
    </row>
    <row r="867" spans="1:42" x14ac:dyDescent="0.2">
      <c r="A867" s="23" t="s">
        <v>411</v>
      </c>
      <c r="B867" s="23" t="s">
        <v>715</v>
      </c>
      <c r="C867" s="23" t="s">
        <v>722</v>
      </c>
      <c r="D867" s="23" t="s">
        <v>809</v>
      </c>
      <c r="E867" s="23" t="s">
        <v>1146</v>
      </c>
      <c r="F867" s="24">
        <v>3.51</v>
      </c>
      <c r="G867" s="24">
        <v>0</v>
      </c>
      <c r="H867" s="24">
        <f>ROUND(F867*AD867,2)</f>
        <v>0</v>
      </c>
      <c r="I867" s="24">
        <f>J867-H867</f>
        <v>0</v>
      </c>
      <c r="J867" s="24">
        <f>ROUND(F867*G867,2)</f>
        <v>0</v>
      </c>
      <c r="K867" s="24">
        <v>1.8599999999999998E-2</v>
      </c>
      <c r="L867" s="24">
        <f>F867*K867</f>
        <v>6.5285999999999997E-2</v>
      </c>
      <c r="M867" s="25" t="s">
        <v>7</v>
      </c>
      <c r="N867" s="24">
        <f>IF(M867="5",I867,0)</f>
        <v>0</v>
      </c>
      <c r="Y867" s="24">
        <f>IF(AC867=0,J867,0)</f>
        <v>0</v>
      </c>
      <c r="Z867" s="24">
        <f>IF(AC867=15,J867,0)</f>
        <v>0</v>
      </c>
      <c r="AA867" s="24">
        <f>IF(AC867=21,J867,0)</f>
        <v>0</v>
      </c>
      <c r="AC867" s="26">
        <v>21</v>
      </c>
      <c r="AD867" s="26">
        <f>G867*0.563277249451353</f>
        <v>0</v>
      </c>
      <c r="AE867" s="26">
        <f>G867*(1-0.563277249451353)</f>
        <v>0</v>
      </c>
      <c r="AL867" s="26">
        <f>F867*AD867</f>
        <v>0</v>
      </c>
      <c r="AM867" s="26">
        <f>F867*AE867</f>
        <v>0</v>
      </c>
      <c r="AN867" s="27" t="s">
        <v>1185</v>
      </c>
      <c r="AO867" s="27" t="s">
        <v>1200</v>
      </c>
      <c r="AP867" s="15" t="s">
        <v>1213</v>
      </c>
    </row>
    <row r="868" spans="1:42" x14ac:dyDescent="0.2">
      <c r="D868" s="28" t="s">
        <v>975</v>
      </c>
      <c r="F868" s="29">
        <v>3.51</v>
      </c>
    </row>
    <row r="869" spans="1:42" x14ac:dyDescent="0.2">
      <c r="A869" s="20"/>
      <c r="B869" s="21" t="s">
        <v>715</v>
      </c>
      <c r="C869" s="21" t="s">
        <v>67</v>
      </c>
      <c r="D869" s="57" t="s">
        <v>811</v>
      </c>
      <c r="E869" s="58"/>
      <c r="F869" s="58"/>
      <c r="G869" s="58"/>
      <c r="H869" s="22">
        <f>SUM(H870:H878)</f>
        <v>0</v>
      </c>
      <c r="I869" s="22">
        <f>SUM(I870:I878)</f>
        <v>0</v>
      </c>
      <c r="J869" s="22">
        <f>H869+I869</f>
        <v>0</v>
      </c>
      <c r="K869" s="15"/>
      <c r="L869" s="22">
        <f>SUM(L870:L878)</f>
        <v>0.40540020000000004</v>
      </c>
      <c r="O869" s="22">
        <f>IF(P869="PR",J869,SUM(N870:N878))</f>
        <v>0</v>
      </c>
      <c r="P869" s="15" t="s">
        <v>1173</v>
      </c>
      <c r="Q869" s="22">
        <f>IF(P869="HS",H869,0)</f>
        <v>0</v>
      </c>
      <c r="R869" s="22">
        <f>IF(P869="HS",I869-O869,0)</f>
        <v>0</v>
      </c>
      <c r="S869" s="22">
        <f>IF(P869="PS",H869,0)</f>
        <v>0</v>
      </c>
      <c r="T869" s="22">
        <f>IF(P869="PS",I869-O869,0)</f>
        <v>0</v>
      </c>
      <c r="U869" s="22">
        <f>IF(P869="MP",H869,0)</f>
        <v>0</v>
      </c>
      <c r="V869" s="22">
        <f>IF(P869="MP",I869-O869,0)</f>
        <v>0</v>
      </c>
      <c r="W869" s="22">
        <f>IF(P869="OM",H869,0)</f>
        <v>0</v>
      </c>
      <c r="X869" s="15" t="s">
        <v>715</v>
      </c>
      <c r="AH869" s="22">
        <f>SUM(Y870:Y878)</f>
        <v>0</v>
      </c>
      <c r="AI869" s="22">
        <f>SUM(Z870:Z878)</f>
        <v>0</v>
      </c>
      <c r="AJ869" s="22">
        <f>SUM(AA870:AA878)</f>
        <v>0</v>
      </c>
    </row>
    <row r="870" spans="1:42" x14ac:dyDescent="0.2">
      <c r="A870" s="23" t="s">
        <v>412</v>
      </c>
      <c r="B870" s="23" t="s">
        <v>715</v>
      </c>
      <c r="C870" s="23" t="s">
        <v>723</v>
      </c>
      <c r="D870" s="23" t="s">
        <v>1218</v>
      </c>
      <c r="E870" s="23" t="s">
        <v>1147</v>
      </c>
      <c r="F870" s="24">
        <v>0.11</v>
      </c>
      <c r="G870" s="24">
        <v>0</v>
      </c>
      <c r="H870" s="24">
        <f>ROUND(F870*AD870,2)</f>
        <v>0</v>
      </c>
      <c r="I870" s="24">
        <f>J870-H870</f>
        <v>0</v>
      </c>
      <c r="J870" s="24">
        <f>ROUND(F870*G870,2)</f>
        <v>0</v>
      </c>
      <c r="K870" s="24">
        <v>2.5249999999999999</v>
      </c>
      <c r="L870" s="24">
        <f>F870*K870</f>
        <v>0.27775</v>
      </c>
      <c r="M870" s="25" t="s">
        <v>7</v>
      </c>
      <c r="N870" s="24">
        <f>IF(M870="5",I870,0)</f>
        <v>0</v>
      </c>
      <c r="Y870" s="24">
        <f>IF(AC870=0,J870,0)</f>
        <v>0</v>
      </c>
      <c r="Z870" s="24">
        <f>IF(AC870=15,J870,0)</f>
        <v>0</v>
      </c>
      <c r="AA870" s="24">
        <f>IF(AC870=21,J870,0)</f>
        <v>0</v>
      </c>
      <c r="AC870" s="26">
        <v>21</v>
      </c>
      <c r="AD870" s="26">
        <f>G870*0.859082802547771</f>
        <v>0</v>
      </c>
      <c r="AE870" s="26">
        <f>G870*(1-0.859082802547771)</f>
        <v>0</v>
      </c>
      <c r="AL870" s="26">
        <f>F870*AD870</f>
        <v>0</v>
      </c>
      <c r="AM870" s="26">
        <f>F870*AE870</f>
        <v>0</v>
      </c>
      <c r="AN870" s="27" t="s">
        <v>1186</v>
      </c>
      <c r="AO870" s="27" t="s">
        <v>1201</v>
      </c>
      <c r="AP870" s="15" t="s">
        <v>1213</v>
      </c>
    </row>
    <row r="871" spans="1:42" x14ac:dyDescent="0.2">
      <c r="D871" s="28" t="s">
        <v>976</v>
      </c>
      <c r="F871" s="29">
        <v>0.11</v>
      </c>
    </row>
    <row r="872" spans="1:42" x14ac:dyDescent="0.2">
      <c r="A872" s="23" t="s">
        <v>413</v>
      </c>
      <c r="B872" s="23" t="s">
        <v>715</v>
      </c>
      <c r="C872" s="23" t="s">
        <v>724</v>
      </c>
      <c r="D872" s="23" t="s">
        <v>813</v>
      </c>
      <c r="E872" s="23" t="s">
        <v>1146</v>
      </c>
      <c r="F872" s="24">
        <v>0.1</v>
      </c>
      <c r="G872" s="24">
        <v>0</v>
      </c>
      <c r="H872" s="24">
        <f>ROUND(F872*AD872,2)</f>
        <v>0</v>
      </c>
      <c r="I872" s="24">
        <f>J872-H872</f>
        <v>0</v>
      </c>
      <c r="J872" s="24">
        <f>ROUND(F872*G872,2)</f>
        <v>0</v>
      </c>
      <c r="K872" s="24">
        <v>1.41E-2</v>
      </c>
      <c r="L872" s="24">
        <f>F872*K872</f>
        <v>1.41E-3</v>
      </c>
      <c r="M872" s="25" t="s">
        <v>7</v>
      </c>
      <c r="N872" s="24">
        <f>IF(M872="5",I872,0)</f>
        <v>0</v>
      </c>
      <c r="Y872" s="24">
        <f>IF(AC872=0,J872,0)</f>
        <v>0</v>
      </c>
      <c r="Z872" s="24">
        <f>IF(AC872=15,J872,0)</f>
        <v>0</v>
      </c>
      <c r="AA872" s="24">
        <f>IF(AC872=21,J872,0)</f>
        <v>0</v>
      </c>
      <c r="AC872" s="26">
        <v>21</v>
      </c>
      <c r="AD872" s="26">
        <f>G872*0.637948717948718</f>
        <v>0</v>
      </c>
      <c r="AE872" s="26">
        <f>G872*(1-0.637948717948718)</f>
        <v>0</v>
      </c>
      <c r="AL872" s="26">
        <f>F872*AD872</f>
        <v>0</v>
      </c>
      <c r="AM872" s="26">
        <f>F872*AE872</f>
        <v>0</v>
      </c>
      <c r="AN872" s="27" t="s">
        <v>1186</v>
      </c>
      <c r="AO872" s="27" t="s">
        <v>1201</v>
      </c>
      <c r="AP872" s="15" t="s">
        <v>1213</v>
      </c>
    </row>
    <row r="873" spans="1:42" x14ac:dyDescent="0.2">
      <c r="D873" s="28" t="s">
        <v>943</v>
      </c>
      <c r="F873" s="29">
        <v>0.1</v>
      </c>
    </row>
    <row r="874" spans="1:42" x14ac:dyDescent="0.2">
      <c r="A874" s="23" t="s">
        <v>414</v>
      </c>
      <c r="B874" s="23" t="s">
        <v>715</v>
      </c>
      <c r="C874" s="23" t="s">
        <v>725</v>
      </c>
      <c r="D874" s="23" t="s">
        <v>815</v>
      </c>
      <c r="E874" s="23" t="s">
        <v>1146</v>
      </c>
      <c r="F874" s="24">
        <v>0.1</v>
      </c>
      <c r="G874" s="24">
        <v>0</v>
      </c>
      <c r="H874" s="24">
        <f>ROUND(F874*AD874,2)</f>
        <v>0</v>
      </c>
      <c r="I874" s="24">
        <f>J874-H874</f>
        <v>0</v>
      </c>
      <c r="J874" s="24">
        <f>ROUND(F874*G874,2)</f>
        <v>0</v>
      </c>
      <c r="K874" s="24">
        <v>0</v>
      </c>
      <c r="L874" s="24">
        <f>F874*K874</f>
        <v>0</v>
      </c>
      <c r="M874" s="25" t="s">
        <v>7</v>
      </c>
      <c r="N874" s="24">
        <f>IF(M874="5",I874,0)</f>
        <v>0</v>
      </c>
      <c r="Y874" s="24">
        <f>IF(AC874=0,J874,0)</f>
        <v>0</v>
      </c>
      <c r="Z874" s="24">
        <f>IF(AC874=15,J874,0)</f>
        <v>0</v>
      </c>
      <c r="AA874" s="24">
        <f>IF(AC874=21,J874,0)</f>
        <v>0</v>
      </c>
      <c r="AC874" s="26">
        <v>21</v>
      </c>
      <c r="AD874" s="26">
        <f>G874*0</f>
        <v>0</v>
      </c>
      <c r="AE874" s="26">
        <f>G874*(1-0)</f>
        <v>0</v>
      </c>
      <c r="AL874" s="26">
        <f>F874*AD874</f>
        <v>0</v>
      </c>
      <c r="AM874" s="26">
        <f>F874*AE874</f>
        <v>0</v>
      </c>
      <c r="AN874" s="27" t="s">
        <v>1186</v>
      </c>
      <c r="AO874" s="27" t="s">
        <v>1201</v>
      </c>
      <c r="AP874" s="15" t="s">
        <v>1213</v>
      </c>
    </row>
    <row r="875" spans="1:42" x14ac:dyDescent="0.2">
      <c r="D875" s="28" t="s">
        <v>944</v>
      </c>
      <c r="F875" s="29">
        <v>0.1</v>
      </c>
    </row>
    <row r="876" spans="1:42" x14ac:dyDescent="0.2">
      <c r="A876" s="23" t="s">
        <v>415</v>
      </c>
      <c r="B876" s="23" t="s">
        <v>715</v>
      </c>
      <c r="C876" s="23" t="s">
        <v>726</v>
      </c>
      <c r="D876" s="23" t="s">
        <v>817</v>
      </c>
      <c r="E876" s="23" t="s">
        <v>1146</v>
      </c>
      <c r="F876" s="24">
        <v>3.37</v>
      </c>
      <c r="G876" s="24">
        <v>0</v>
      </c>
      <c r="H876" s="24">
        <f>ROUND(F876*AD876,2)</f>
        <v>0</v>
      </c>
      <c r="I876" s="24">
        <f>J876-H876</f>
        <v>0</v>
      </c>
      <c r="J876" s="24">
        <f>ROUND(F876*G876,2)</f>
        <v>0</v>
      </c>
      <c r="K876" s="24">
        <v>3.415E-2</v>
      </c>
      <c r="L876" s="24">
        <f>F876*K876</f>
        <v>0.11508550000000001</v>
      </c>
      <c r="M876" s="25" t="s">
        <v>7</v>
      </c>
      <c r="N876" s="24">
        <f>IF(M876="5",I876,0)</f>
        <v>0</v>
      </c>
      <c r="Y876" s="24">
        <f>IF(AC876=0,J876,0)</f>
        <v>0</v>
      </c>
      <c r="Z876" s="24">
        <f>IF(AC876=15,J876,0)</f>
        <v>0</v>
      </c>
      <c r="AA876" s="24">
        <f>IF(AC876=21,J876,0)</f>
        <v>0</v>
      </c>
      <c r="AC876" s="26">
        <v>21</v>
      </c>
      <c r="AD876" s="26">
        <f>G876*0.841828478964401</f>
        <v>0</v>
      </c>
      <c r="AE876" s="26">
        <f>G876*(1-0.841828478964401)</f>
        <v>0</v>
      </c>
      <c r="AL876" s="26">
        <f>F876*AD876</f>
        <v>0</v>
      </c>
      <c r="AM876" s="26">
        <f>F876*AE876</f>
        <v>0</v>
      </c>
      <c r="AN876" s="27" t="s">
        <v>1186</v>
      </c>
      <c r="AO876" s="27" t="s">
        <v>1201</v>
      </c>
      <c r="AP876" s="15" t="s">
        <v>1213</v>
      </c>
    </row>
    <row r="877" spans="1:42" x14ac:dyDescent="0.2">
      <c r="D877" s="28" t="s">
        <v>977</v>
      </c>
      <c r="F877" s="29">
        <v>3.37</v>
      </c>
    </row>
    <row r="878" spans="1:42" x14ac:dyDescent="0.2">
      <c r="A878" s="23" t="s">
        <v>416</v>
      </c>
      <c r="B878" s="23" t="s">
        <v>715</v>
      </c>
      <c r="C878" s="23" t="s">
        <v>727</v>
      </c>
      <c r="D878" s="23" t="s">
        <v>1232</v>
      </c>
      <c r="E878" s="23" t="s">
        <v>1146</v>
      </c>
      <c r="F878" s="24">
        <v>3.37</v>
      </c>
      <c r="G878" s="24">
        <v>0</v>
      </c>
      <c r="H878" s="24">
        <f>ROUND(F878*AD878,2)</f>
        <v>0</v>
      </c>
      <c r="I878" s="24">
        <f>J878-H878</f>
        <v>0</v>
      </c>
      <c r="J878" s="24">
        <f>ROUND(F878*G878,2)</f>
        <v>0</v>
      </c>
      <c r="K878" s="24">
        <v>3.31E-3</v>
      </c>
      <c r="L878" s="24">
        <f>F878*K878</f>
        <v>1.11547E-2</v>
      </c>
      <c r="M878" s="25" t="s">
        <v>7</v>
      </c>
      <c r="N878" s="24">
        <f>IF(M878="5",I878,0)</f>
        <v>0</v>
      </c>
      <c r="Y878" s="24">
        <f>IF(AC878=0,J878,0)</f>
        <v>0</v>
      </c>
      <c r="Z878" s="24">
        <f>IF(AC878=15,J878,0)</f>
        <v>0</v>
      </c>
      <c r="AA878" s="24">
        <f>IF(AC878=21,J878,0)</f>
        <v>0</v>
      </c>
      <c r="AC878" s="26">
        <v>21</v>
      </c>
      <c r="AD878" s="26">
        <f>G878*0.752032520325203</f>
        <v>0</v>
      </c>
      <c r="AE878" s="26">
        <f>G878*(1-0.752032520325203)</f>
        <v>0</v>
      </c>
      <c r="AL878" s="26">
        <f>F878*AD878</f>
        <v>0</v>
      </c>
      <c r="AM878" s="26">
        <f>F878*AE878</f>
        <v>0</v>
      </c>
      <c r="AN878" s="27" t="s">
        <v>1186</v>
      </c>
      <c r="AO878" s="27" t="s">
        <v>1201</v>
      </c>
      <c r="AP878" s="15" t="s">
        <v>1213</v>
      </c>
    </row>
    <row r="879" spans="1:42" x14ac:dyDescent="0.2">
      <c r="D879" s="28" t="s">
        <v>977</v>
      </c>
      <c r="F879" s="29">
        <v>3.37</v>
      </c>
    </row>
    <row r="880" spans="1:42" x14ac:dyDescent="0.2">
      <c r="A880" s="20"/>
      <c r="B880" s="21" t="s">
        <v>715</v>
      </c>
      <c r="C880" s="21" t="s">
        <v>685</v>
      </c>
      <c r="D880" s="57" t="s">
        <v>821</v>
      </c>
      <c r="E880" s="58"/>
      <c r="F880" s="58"/>
      <c r="G880" s="58"/>
      <c r="H880" s="22">
        <f>SUM(H881:H891)</f>
        <v>0</v>
      </c>
      <c r="I880" s="22">
        <f>SUM(I881:I891)</f>
        <v>0</v>
      </c>
      <c r="J880" s="22">
        <f>H880+I880</f>
        <v>0</v>
      </c>
      <c r="K880" s="15"/>
      <c r="L880" s="22">
        <f>SUM(L881:L891)</f>
        <v>9.9386000000000006E-3</v>
      </c>
      <c r="O880" s="22">
        <f>IF(P880="PR",J880,SUM(N881:N891))</f>
        <v>0</v>
      </c>
      <c r="P880" s="15" t="s">
        <v>1174</v>
      </c>
      <c r="Q880" s="22">
        <f>IF(P880="HS",H880,0)</f>
        <v>0</v>
      </c>
      <c r="R880" s="22">
        <f>IF(P880="HS",I880-O880,0)</f>
        <v>0</v>
      </c>
      <c r="S880" s="22">
        <f>IF(P880="PS",H880,0)</f>
        <v>0</v>
      </c>
      <c r="T880" s="22">
        <f>IF(P880="PS",I880-O880,0)</f>
        <v>0</v>
      </c>
      <c r="U880" s="22">
        <f>IF(P880="MP",H880,0)</f>
        <v>0</v>
      </c>
      <c r="V880" s="22">
        <f>IF(P880="MP",I880-O880,0)</f>
        <v>0</v>
      </c>
      <c r="W880" s="22">
        <f>IF(P880="OM",H880,0)</f>
        <v>0</v>
      </c>
      <c r="X880" s="15" t="s">
        <v>715</v>
      </c>
      <c r="AH880" s="22">
        <f>SUM(Y881:Y891)</f>
        <v>0</v>
      </c>
      <c r="AI880" s="22">
        <f>SUM(Z881:Z891)</f>
        <v>0</v>
      </c>
      <c r="AJ880" s="22">
        <f>SUM(AA881:AA891)</f>
        <v>0</v>
      </c>
    </row>
    <row r="881" spans="1:42" x14ac:dyDescent="0.2">
      <c r="A881" s="23" t="s">
        <v>417</v>
      </c>
      <c r="B881" s="23" t="s">
        <v>715</v>
      </c>
      <c r="C881" s="23" t="s">
        <v>728</v>
      </c>
      <c r="D881" s="23" t="s">
        <v>1251</v>
      </c>
      <c r="E881" s="23" t="s">
        <v>1146</v>
      </c>
      <c r="F881" s="24">
        <v>4.46</v>
      </c>
      <c r="G881" s="24">
        <v>0</v>
      </c>
      <c r="H881" s="24">
        <f>ROUND(F881*AD881,2)</f>
        <v>0</v>
      </c>
      <c r="I881" s="24">
        <f>J881-H881</f>
        <v>0</v>
      </c>
      <c r="J881" s="24">
        <f>ROUND(F881*G881,2)</f>
        <v>0</v>
      </c>
      <c r="K881" s="24">
        <v>5.6999999999999998E-4</v>
      </c>
      <c r="L881" s="24">
        <f>F881*K881</f>
        <v>2.5421999999999997E-3</v>
      </c>
      <c r="M881" s="25" t="s">
        <v>7</v>
      </c>
      <c r="N881" s="24">
        <f>IF(M881="5",I881,0)</f>
        <v>0</v>
      </c>
      <c r="Y881" s="24">
        <f>IF(AC881=0,J881,0)</f>
        <v>0</v>
      </c>
      <c r="Z881" s="24">
        <f>IF(AC881=15,J881,0)</f>
        <v>0</v>
      </c>
      <c r="AA881" s="24">
        <f>IF(AC881=21,J881,0)</f>
        <v>0</v>
      </c>
      <c r="AC881" s="26">
        <v>21</v>
      </c>
      <c r="AD881" s="26">
        <f>G881*0.805751492132393</f>
        <v>0</v>
      </c>
      <c r="AE881" s="26">
        <f>G881*(1-0.805751492132393)</f>
        <v>0</v>
      </c>
      <c r="AL881" s="26">
        <f>F881*AD881</f>
        <v>0</v>
      </c>
      <c r="AM881" s="26">
        <f>F881*AE881</f>
        <v>0</v>
      </c>
      <c r="AN881" s="27" t="s">
        <v>1187</v>
      </c>
      <c r="AO881" s="27" t="s">
        <v>1202</v>
      </c>
      <c r="AP881" s="15" t="s">
        <v>1213</v>
      </c>
    </row>
    <row r="882" spans="1:42" x14ac:dyDescent="0.2">
      <c r="D882" s="28" t="s">
        <v>978</v>
      </c>
      <c r="F882" s="29">
        <v>4.46</v>
      </c>
    </row>
    <row r="883" spans="1:42" x14ac:dyDescent="0.2">
      <c r="A883" s="23" t="s">
        <v>418</v>
      </c>
      <c r="B883" s="23" t="s">
        <v>715</v>
      </c>
      <c r="C883" s="23" t="s">
        <v>729</v>
      </c>
      <c r="D883" s="23" t="s">
        <v>1234</v>
      </c>
      <c r="E883" s="23" t="s">
        <v>1146</v>
      </c>
      <c r="F883" s="24">
        <v>4.46</v>
      </c>
      <c r="G883" s="24">
        <v>0</v>
      </c>
      <c r="H883" s="24">
        <f>ROUND(F883*AD883,2)</f>
        <v>0</v>
      </c>
      <c r="I883" s="24">
        <f>J883-H883</f>
        <v>0</v>
      </c>
      <c r="J883" s="24">
        <f>ROUND(F883*G883,2)</f>
        <v>0</v>
      </c>
      <c r="K883" s="24">
        <v>7.3999999999999999E-4</v>
      </c>
      <c r="L883" s="24">
        <f>F883*K883</f>
        <v>3.3003999999999998E-3</v>
      </c>
      <c r="M883" s="25" t="s">
        <v>7</v>
      </c>
      <c r="N883" s="24">
        <f>IF(M883="5",I883,0)</f>
        <v>0</v>
      </c>
      <c r="Y883" s="24">
        <f>IF(AC883=0,J883,0)</f>
        <v>0</v>
      </c>
      <c r="Z883" s="24">
        <f>IF(AC883=15,J883,0)</f>
        <v>0</v>
      </c>
      <c r="AA883" s="24">
        <f>IF(AC883=21,J883,0)</f>
        <v>0</v>
      </c>
      <c r="AC883" s="26">
        <v>21</v>
      </c>
      <c r="AD883" s="26">
        <f>G883*0.750758341759353</f>
        <v>0</v>
      </c>
      <c r="AE883" s="26">
        <f>G883*(1-0.750758341759353)</f>
        <v>0</v>
      </c>
      <c r="AL883" s="26">
        <f>F883*AD883</f>
        <v>0</v>
      </c>
      <c r="AM883" s="26">
        <f>F883*AE883</f>
        <v>0</v>
      </c>
      <c r="AN883" s="27" t="s">
        <v>1187</v>
      </c>
      <c r="AO883" s="27" t="s">
        <v>1202</v>
      </c>
      <c r="AP883" s="15" t="s">
        <v>1213</v>
      </c>
    </row>
    <row r="884" spans="1:42" x14ac:dyDescent="0.2">
      <c r="D884" s="28" t="s">
        <v>1046</v>
      </c>
      <c r="F884" s="29">
        <v>4.46</v>
      </c>
    </row>
    <row r="885" spans="1:42" x14ac:dyDescent="0.2">
      <c r="A885" s="23" t="s">
        <v>419</v>
      </c>
      <c r="B885" s="23" t="s">
        <v>715</v>
      </c>
      <c r="C885" s="23" t="s">
        <v>730</v>
      </c>
      <c r="D885" s="23" t="s">
        <v>1235</v>
      </c>
      <c r="E885" s="23" t="s">
        <v>1146</v>
      </c>
      <c r="F885" s="24">
        <v>1.0900000000000001</v>
      </c>
      <c r="G885" s="24">
        <v>0</v>
      </c>
      <c r="H885" s="24">
        <f>ROUND(F885*AD885,2)</f>
        <v>0</v>
      </c>
      <c r="I885" s="24">
        <f>J885-H885</f>
        <v>0</v>
      </c>
      <c r="J885" s="24">
        <f>ROUND(F885*G885,2)</f>
        <v>0</v>
      </c>
      <c r="K885" s="24">
        <v>4.0000000000000002E-4</v>
      </c>
      <c r="L885" s="24">
        <f>F885*K885</f>
        <v>4.3600000000000003E-4</v>
      </c>
      <c r="M885" s="25" t="s">
        <v>7</v>
      </c>
      <c r="N885" s="24">
        <f>IF(M885="5",I885,0)</f>
        <v>0</v>
      </c>
      <c r="Y885" s="24">
        <f>IF(AC885=0,J885,0)</f>
        <v>0</v>
      </c>
      <c r="Z885" s="24">
        <f>IF(AC885=15,J885,0)</f>
        <v>0</v>
      </c>
      <c r="AA885" s="24">
        <f>IF(AC885=21,J885,0)</f>
        <v>0</v>
      </c>
      <c r="AC885" s="26">
        <v>21</v>
      </c>
      <c r="AD885" s="26">
        <f>G885*0.966850828729282</f>
        <v>0</v>
      </c>
      <c r="AE885" s="26">
        <f>G885*(1-0.966850828729282)</f>
        <v>0</v>
      </c>
      <c r="AL885" s="26">
        <f>F885*AD885</f>
        <v>0</v>
      </c>
      <c r="AM885" s="26">
        <f>F885*AE885</f>
        <v>0</v>
      </c>
      <c r="AN885" s="27" t="s">
        <v>1187</v>
      </c>
      <c r="AO885" s="27" t="s">
        <v>1202</v>
      </c>
      <c r="AP885" s="15" t="s">
        <v>1213</v>
      </c>
    </row>
    <row r="886" spans="1:42" x14ac:dyDescent="0.2">
      <c r="D886" s="28" t="s">
        <v>980</v>
      </c>
      <c r="F886" s="29">
        <v>1.0900000000000001</v>
      </c>
    </row>
    <row r="887" spans="1:42" x14ac:dyDescent="0.2">
      <c r="A887" s="23" t="s">
        <v>420</v>
      </c>
      <c r="B887" s="23" t="s">
        <v>715</v>
      </c>
      <c r="C887" s="23" t="s">
        <v>731</v>
      </c>
      <c r="D887" s="23" t="s">
        <v>1236</v>
      </c>
      <c r="E887" s="23" t="s">
        <v>1146</v>
      </c>
      <c r="F887" s="24">
        <v>6.79</v>
      </c>
      <c r="G887" s="24">
        <v>0</v>
      </c>
      <c r="H887" s="24">
        <f>ROUND(F887*AD887,2)</f>
        <v>0</v>
      </c>
      <c r="I887" s="24">
        <f>J887-H887</f>
        <v>0</v>
      </c>
      <c r="J887" s="24">
        <f>ROUND(F887*G887,2)</f>
        <v>0</v>
      </c>
      <c r="K887" s="24">
        <v>4.0000000000000002E-4</v>
      </c>
      <c r="L887" s="24">
        <f>F887*K887</f>
        <v>2.7160000000000001E-3</v>
      </c>
      <c r="M887" s="25" t="s">
        <v>7</v>
      </c>
      <c r="N887" s="24">
        <f>IF(M887="5",I887,0)</f>
        <v>0</v>
      </c>
      <c r="Y887" s="24">
        <f>IF(AC887=0,J887,0)</f>
        <v>0</v>
      </c>
      <c r="Z887" s="24">
        <f>IF(AC887=15,J887,0)</f>
        <v>0</v>
      </c>
      <c r="AA887" s="24">
        <f>IF(AC887=21,J887,0)</f>
        <v>0</v>
      </c>
      <c r="AC887" s="26">
        <v>21</v>
      </c>
      <c r="AD887" s="26">
        <f>G887*0.938757264193116</f>
        <v>0</v>
      </c>
      <c r="AE887" s="26">
        <f>G887*(1-0.938757264193116)</f>
        <v>0</v>
      </c>
      <c r="AL887" s="26">
        <f>F887*AD887</f>
        <v>0</v>
      </c>
      <c r="AM887" s="26">
        <f>F887*AE887</f>
        <v>0</v>
      </c>
      <c r="AN887" s="27" t="s">
        <v>1187</v>
      </c>
      <c r="AO887" s="27" t="s">
        <v>1202</v>
      </c>
      <c r="AP887" s="15" t="s">
        <v>1213</v>
      </c>
    </row>
    <row r="888" spans="1:42" x14ac:dyDescent="0.2">
      <c r="D888" s="28" t="s">
        <v>981</v>
      </c>
      <c r="F888" s="29">
        <v>6.79</v>
      </c>
    </row>
    <row r="889" spans="1:42" x14ac:dyDescent="0.2">
      <c r="A889" s="23" t="s">
        <v>421</v>
      </c>
      <c r="B889" s="23" t="s">
        <v>715</v>
      </c>
      <c r="C889" s="23" t="s">
        <v>732</v>
      </c>
      <c r="D889" s="23" t="s">
        <v>1237</v>
      </c>
      <c r="E889" s="23" t="s">
        <v>1148</v>
      </c>
      <c r="F889" s="24">
        <v>2.95</v>
      </c>
      <c r="G889" s="24">
        <v>0</v>
      </c>
      <c r="H889" s="24">
        <f>ROUND(F889*AD889,2)</f>
        <v>0</v>
      </c>
      <c r="I889" s="24">
        <f>J889-H889</f>
        <v>0</v>
      </c>
      <c r="J889" s="24">
        <f>ROUND(F889*G889,2)</f>
        <v>0</v>
      </c>
      <c r="K889" s="24">
        <v>3.2000000000000003E-4</v>
      </c>
      <c r="L889" s="24">
        <f>F889*K889</f>
        <v>9.4400000000000018E-4</v>
      </c>
      <c r="M889" s="25" t="s">
        <v>7</v>
      </c>
      <c r="N889" s="24">
        <f>IF(M889="5",I889,0)</f>
        <v>0</v>
      </c>
      <c r="Y889" s="24">
        <f>IF(AC889=0,J889,0)</f>
        <v>0</v>
      </c>
      <c r="Z889" s="24">
        <f>IF(AC889=15,J889,0)</f>
        <v>0</v>
      </c>
      <c r="AA889" s="24">
        <f>IF(AC889=21,J889,0)</f>
        <v>0</v>
      </c>
      <c r="AC889" s="26">
        <v>21</v>
      </c>
      <c r="AD889" s="26">
        <f>G889*0.584192439862543</f>
        <v>0</v>
      </c>
      <c r="AE889" s="26">
        <f>G889*(1-0.584192439862543)</f>
        <v>0</v>
      </c>
      <c r="AL889" s="26">
        <f>F889*AD889</f>
        <v>0</v>
      </c>
      <c r="AM889" s="26">
        <f>F889*AE889</f>
        <v>0</v>
      </c>
      <c r="AN889" s="27" t="s">
        <v>1187</v>
      </c>
      <c r="AO889" s="27" t="s">
        <v>1202</v>
      </c>
      <c r="AP889" s="15" t="s">
        <v>1213</v>
      </c>
    </row>
    <row r="890" spans="1:42" x14ac:dyDescent="0.2">
      <c r="D890" s="28" t="s">
        <v>982</v>
      </c>
      <c r="F890" s="29">
        <v>2.95</v>
      </c>
    </row>
    <row r="891" spans="1:42" x14ac:dyDescent="0.2">
      <c r="A891" s="23" t="s">
        <v>422</v>
      </c>
      <c r="B891" s="23" t="s">
        <v>715</v>
      </c>
      <c r="C891" s="23" t="s">
        <v>733</v>
      </c>
      <c r="D891" s="23" t="s">
        <v>827</v>
      </c>
      <c r="E891" s="23" t="s">
        <v>1149</v>
      </c>
      <c r="F891" s="24">
        <v>0.03</v>
      </c>
      <c r="G891" s="24">
        <v>0</v>
      </c>
      <c r="H891" s="24">
        <f>ROUND(F891*AD891,2)</f>
        <v>0</v>
      </c>
      <c r="I891" s="24">
        <f>J891-H891</f>
        <v>0</v>
      </c>
      <c r="J891" s="24">
        <f>ROUND(F891*G891,2)</f>
        <v>0</v>
      </c>
      <c r="K891" s="24">
        <v>0</v>
      </c>
      <c r="L891" s="24">
        <f>F891*K891</f>
        <v>0</v>
      </c>
      <c r="M891" s="25" t="s">
        <v>11</v>
      </c>
      <c r="N891" s="24">
        <f>IF(M891="5",I891,0)</f>
        <v>0</v>
      </c>
      <c r="Y891" s="24">
        <f>IF(AC891=0,J891,0)</f>
        <v>0</v>
      </c>
      <c r="Z891" s="24">
        <f>IF(AC891=15,J891,0)</f>
        <v>0</v>
      </c>
      <c r="AA891" s="24">
        <f>IF(AC891=21,J891,0)</f>
        <v>0</v>
      </c>
      <c r="AC891" s="26">
        <v>21</v>
      </c>
      <c r="AD891" s="26">
        <f>G891*0</f>
        <v>0</v>
      </c>
      <c r="AE891" s="26">
        <f>G891*(1-0)</f>
        <v>0</v>
      </c>
      <c r="AL891" s="26">
        <f>F891*AD891</f>
        <v>0</v>
      </c>
      <c r="AM891" s="26">
        <f>F891*AE891</f>
        <v>0</v>
      </c>
      <c r="AN891" s="27" t="s">
        <v>1187</v>
      </c>
      <c r="AO891" s="27" t="s">
        <v>1202</v>
      </c>
      <c r="AP891" s="15" t="s">
        <v>1213</v>
      </c>
    </row>
    <row r="892" spans="1:42" x14ac:dyDescent="0.2">
      <c r="D892" s="28" t="s">
        <v>983</v>
      </c>
      <c r="F892" s="29">
        <v>0.03</v>
      </c>
    </row>
    <row r="893" spans="1:42" x14ac:dyDescent="0.2">
      <c r="A893" s="20"/>
      <c r="B893" s="21" t="s">
        <v>715</v>
      </c>
      <c r="C893" s="21" t="s">
        <v>695</v>
      </c>
      <c r="D893" s="57" t="s">
        <v>829</v>
      </c>
      <c r="E893" s="58"/>
      <c r="F893" s="58"/>
      <c r="G893" s="58"/>
      <c r="H893" s="22">
        <f>SUM(H894:H894)</f>
        <v>0</v>
      </c>
      <c r="I893" s="22">
        <f>SUM(I894:I894)</f>
        <v>0</v>
      </c>
      <c r="J893" s="22">
        <f>H893+I893</f>
        <v>0</v>
      </c>
      <c r="K893" s="15"/>
      <c r="L893" s="22">
        <f>SUM(L894:L894)</f>
        <v>1.4599999999999999E-3</v>
      </c>
      <c r="O893" s="22">
        <f>IF(P893="PR",J893,SUM(N894:N894))</f>
        <v>0</v>
      </c>
      <c r="P893" s="15" t="s">
        <v>1174</v>
      </c>
      <c r="Q893" s="22">
        <f>IF(P893="HS",H893,0)</f>
        <v>0</v>
      </c>
      <c r="R893" s="22">
        <f>IF(P893="HS",I893-O893,0)</f>
        <v>0</v>
      </c>
      <c r="S893" s="22">
        <f>IF(P893="PS",H893,0)</f>
        <v>0</v>
      </c>
      <c r="T893" s="22">
        <f>IF(P893="PS",I893-O893,0)</f>
        <v>0</v>
      </c>
      <c r="U893" s="22">
        <f>IF(P893="MP",H893,0)</f>
        <v>0</v>
      </c>
      <c r="V893" s="22">
        <f>IF(P893="MP",I893-O893,0)</f>
        <v>0</v>
      </c>
      <c r="W893" s="22">
        <f>IF(P893="OM",H893,0)</f>
        <v>0</v>
      </c>
      <c r="X893" s="15" t="s">
        <v>715</v>
      </c>
      <c r="AH893" s="22">
        <f>SUM(Y894:Y894)</f>
        <v>0</v>
      </c>
      <c r="AI893" s="22">
        <f>SUM(Z894:Z894)</f>
        <v>0</v>
      </c>
      <c r="AJ893" s="22">
        <f>SUM(AA894:AA894)</f>
        <v>0</v>
      </c>
    </row>
    <row r="894" spans="1:42" x14ac:dyDescent="0.2">
      <c r="A894" s="23" t="s">
        <v>423</v>
      </c>
      <c r="B894" s="23" t="s">
        <v>715</v>
      </c>
      <c r="C894" s="23" t="s">
        <v>734</v>
      </c>
      <c r="D894" s="23" t="s">
        <v>830</v>
      </c>
      <c r="E894" s="23" t="s">
        <v>1150</v>
      </c>
      <c r="F894" s="24">
        <v>1</v>
      </c>
      <c r="G894" s="24">
        <v>0</v>
      </c>
      <c r="H894" s="24">
        <f>ROUND(F894*AD894,2)</f>
        <v>0</v>
      </c>
      <c r="I894" s="24">
        <f>J894-H894</f>
        <v>0</v>
      </c>
      <c r="J894" s="24">
        <f>ROUND(F894*G894,2)</f>
        <v>0</v>
      </c>
      <c r="K894" s="24">
        <v>1.4599999999999999E-3</v>
      </c>
      <c r="L894" s="24">
        <f>F894*K894</f>
        <v>1.4599999999999999E-3</v>
      </c>
      <c r="M894" s="25" t="s">
        <v>7</v>
      </c>
      <c r="N894" s="24">
        <f>IF(M894="5",I894,0)</f>
        <v>0</v>
      </c>
      <c r="Y894" s="24">
        <f>IF(AC894=0,J894,0)</f>
        <v>0</v>
      </c>
      <c r="Z894" s="24">
        <f>IF(AC894=15,J894,0)</f>
        <v>0</v>
      </c>
      <c r="AA894" s="24">
        <f>IF(AC894=21,J894,0)</f>
        <v>0</v>
      </c>
      <c r="AC894" s="26">
        <v>21</v>
      </c>
      <c r="AD894" s="26">
        <f>G894*0</f>
        <v>0</v>
      </c>
      <c r="AE894" s="26">
        <f>G894*(1-0)</f>
        <v>0</v>
      </c>
      <c r="AL894" s="26">
        <f>F894*AD894</f>
        <v>0</v>
      </c>
      <c r="AM894" s="26">
        <f>F894*AE894</f>
        <v>0</v>
      </c>
      <c r="AN894" s="27" t="s">
        <v>1188</v>
      </c>
      <c r="AO894" s="27" t="s">
        <v>1203</v>
      </c>
      <c r="AP894" s="15" t="s">
        <v>1213</v>
      </c>
    </row>
    <row r="895" spans="1:42" x14ac:dyDescent="0.2">
      <c r="D895" s="28" t="s">
        <v>831</v>
      </c>
      <c r="F895" s="29">
        <v>1</v>
      </c>
    </row>
    <row r="896" spans="1:42" x14ac:dyDescent="0.2">
      <c r="A896" s="20"/>
      <c r="B896" s="21" t="s">
        <v>715</v>
      </c>
      <c r="C896" s="21" t="s">
        <v>699</v>
      </c>
      <c r="D896" s="57" t="s">
        <v>832</v>
      </c>
      <c r="E896" s="58"/>
      <c r="F896" s="58"/>
      <c r="G896" s="58"/>
      <c r="H896" s="22">
        <f>SUM(H897:H924)</f>
        <v>0</v>
      </c>
      <c r="I896" s="22">
        <f>SUM(I897:I924)</f>
        <v>0</v>
      </c>
      <c r="J896" s="22">
        <f>H896+I896</f>
        <v>0</v>
      </c>
      <c r="K896" s="15"/>
      <c r="L896" s="22">
        <f>SUM(L897:L924)</f>
        <v>5.2830000000000002E-2</v>
      </c>
      <c r="O896" s="22">
        <f>IF(P896="PR",J896,SUM(N897:N924))</f>
        <v>0</v>
      </c>
      <c r="P896" s="15" t="s">
        <v>1174</v>
      </c>
      <c r="Q896" s="22">
        <f>IF(P896="HS",H896,0)</f>
        <v>0</v>
      </c>
      <c r="R896" s="22">
        <f>IF(P896="HS",I896-O896,0)</f>
        <v>0</v>
      </c>
      <c r="S896" s="22">
        <f>IF(P896="PS",H896,0)</f>
        <v>0</v>
      </c>
      <c r="T896" s="22">
        <f>IF(P896="PS",I896-O896,0)</f>
        <v>0</v>
      </c>
      <c r="U896" s="22">
        <f>IF(P896="MP",H896,0)</f>
        <v>0</v>
      </c>
      <c r="V896" s="22">
        <f>IF(P896="MP",I896-O896,0)</f>
        <v>0</v>
      </c>
      <c r="W896" s="22">
        <f>IF(P896="OM",H896,0)</f>
        <v>0</v>
      </c>
      <c r="X896" s="15" t="s">
        <v>715</v>
      </c>
      <c r="AH896" s="22">
        <f>SUM(Y897:Y924)</f>
        <v>0</v>
      </c>
      <c r="AI896" s="22">
        <f>SUM(Z897:Z924)</f>
        <v>0</v>
      </c>
      <c r="AJ896" s="22">
        <f>SUM(AA897:AA924)</f>
        <v>0</v>
      </c>
    </row>
    <row r="897" spans="1:42" x14ac:dyDescent="0.2">
      <c r="A897" s="23" t="s">
        <v>424</v>
      </c>
      <c r="B897" s="23" t="s">
        <v>715</v>
      </c>
      <c r="C897" s="23" t="s">
        <v>735</v>
      </c>
      <c r="D897" s="23" t="s">
        <v>1225</v>
      </c>
      <c r="E897" s="23" t="s">
        <v>1151</v>
      </c>
      <c r="F897" s="24">
        <v>1</v>
      </c>
      <c r="G897" s="24">
        <v>0</v>
      </c>
      <c r="H897" s="24">
        <f>ROUND(F897*AD897,2)</f>
        <v>0</v>
      </c>
      <c r="I897" s="24">
        <f>J897-H897</f>
        <v>0</v>
      </c>
      <c r="J897" s="24">
        <f>ROUND(F897*G897,2)</f>
        <v>0</v>
      </c>
      <c r="K897" s="24">
        <v>1.41E-3</v>
      </c>
      <c r="L897" s="24">
        <f>F897*K897</f>
        <v>1.41E-3</v>
      </c>
      <c r="M897" s="25" t="s">
        <v>7</v>
      </c>
      <c r="N897" s="24">
        <f>IF(M897="5",I897,0)</f>
        <v>0</v>
      </c>
      <c r="Y897" s="24">
        <f>IF(AC897=0,J897,0)</f>
        <v>0</v>
      </c>
      <c r="Z897" s="24">
        <f>IF(AC897=15,J897,0)</f>
        <v>0</v>
      </c>
      <c r="AA897" s="24">
        <f>IF(AC897=21,J897,0)</f>
        <v>0</v>
      </c>
      <c r="AC897" s="26">
        <v>21</v>
      </c>
      <c r="AD897" s="26">
        <f>G897*0.538136882129278</f>
        <v>0</v>
      </c>
      <c r="AE897" s="26">
        <f>G897*(1-0.538136882129278)</f>
        <v>0</v>
      </c>
      <c r="AL897" s="26">
        <f>F897*AD897</f>
        <v>0</v>
      </c>
      <c r="AM897" s="26">
        <f>F897*AE897</f>
        <v>0</v>
      </c>
      <c r="AN897" s="27" t="s">
        <v>1189</v>
      </c>
      <c r="AO897" s="27" t="s">
        <v>1203</v>
      </c>
      <c r="AP897" s="15" t="s">
        <v>1213</v>
      </c>
    </row>
    <row r="898" spans="1:42" x14ac:dyDescent="0.2">
      <c r="D898" s="28" t="s">
        <v>831</v>
      </c>
      <c r="F898" s="29">
        <v>1</v>
      </c>
    </row>
    <row r="899" spans="1:42" x14ac:dyDescent="0.2">
      <c r="A899" s="31" t="s">
        <v>425</v>
      </c>
      <c r="B899" s="31" t="s">
        <v>715</v>
      </c>
      <c r="C899" s="31" t="s">
        <v>736</v>
      </c>
      <c r="D899" s="31" t="s">
        <v>1238</v>
      </c>
      <c r="E899" s="31" t="s">
        <v>1151</v>
      </c>
      <c r="F899" s="32">
        <v>1</v>
      </c>
      <c r="G899" s="32">
        <v>0</v>
      </c>
      <c r="H899" s="32">
        <f>ROUND(F899*AD899,2)</f>
        <v>0</v>
      </c>
      <c r="I899" s="32">
        <f>J899-H899</f>
        <v>0</v>
      </c>
      <c r="J899" s="32">
        <f>ROUND(F899*G899,2)</f>
        <v>0</v>
      </c>
      <c r="K899" s="32">
        <v>1.0999999999999999E-2</v>
      </c>
      <c r="L899" s="32">
        <f>F899*K899</f>
        <v>1.0999999999999999E-2</v>
      </c>
      <c r="M899" s="33" t="s">
        <v>1170</v>
      </c>
      <c r="N899" s="32">
        <f>IF(M899="5",I899,0)</f>
        <v>0</v>
      </c>
      <c r="Y899" s="32">
        <f>IF(AC899=0,J899,0)</f>
        <v>0</v>
      </c>
      <c r="Z899" s="32">
        <f>IF(AC899=15,J899,0)</f>
        <v>0</v>
      </c>
      <c r="AA899" s="32">
        <f>IF(AC899=21,J899,0)</f>
        <v>0</v>
      </c>
      <c r="AC899" s="26">
        <v>21</v>
      </c>
      <c r="AD899" s="26">
        <f>G899*1</f>
        <v>0</v>
      </c>
      <c r="AE899" s="26">
        <f>G899*(1-1)</f>
        <v>0</v>
      </c>
      <c r="AL899" s="26">
        <f>F899*AD899</f>
        <v>0</v>
      </c>
      <c r="AM899" s="26">
        <f>F899*AE899</f>
        <v>0</v>
      </c>
      <c r="AN899" s="27" t="s">
        <v>1189</v>
      </c>
      <c r="AO899" s="27" t="s">
        <v>1203</v>
      </c>
      <c r="AP899" s="15" t="s">
        <v>1213</v>
      </c>
    </row>
    <row r="900" spans="1:42" x14ac:dyDescent="0.2">
      <c r="A900" s="23" t="s">
        <v>426</v>
      </c>
      <c r="B900" s="23" t="s">
        <v>715</v>
      </c>
      <c r="C900" s="23" t="s">
        <v>737</v>
      </c>
      <c r="D900" s="23" t="s">
        <v>833</v>
      </c>
      <c r="E900" s="23" t="s">
        <v>1151</v>
      </c>
      <c r="F900" s="24">
        <v>1</v>
      </c>
      <c r="G900" s="24">
        <v>0</v>
      </c>
      <c r="H900" s="24">
        <f>ROUND(F900*AD900,2)</f>
        <v>0</v>
      </c>
      <c r="I900" s="24">
        <f>J900-H900</f>
        <v>0</v>
      </c>
      <c r="J900" s="24">
        <f>ROUND(F900*G900,2)</f>
        <v>0</v>
      </c>
      <c r="K900" s="24">
        <v>1.1999999999999999E-3</v>
      </c>
      <c r="L900" s="24">
        <f>F900*K900</f>
        <v>1.1999999999999999E-3</v>
      </c>
      <c r="M900" s="25" t="s">
        <v>7</v>
      </c>
      <c r="N900" s="24">
        <f>IF(M900="5",I900,0)</f>
        <v>0</v>
      </c>
      <c r="Y900" s="24">
        <f>IF(AC900=0,J900,0)</f>
        <v>0</v>
      </c>
      <c r="Z900" s="24">
        <f>IF(AC900=15,J900,0)</f>
        <v>0</v>
      </c>
      <c r="AA900" s="24">
        <f>IF(AC900=21,J900,0)</f>
        <v>0</v>
      </c>
      <c r="AC900" s="26">
        <v>21</v>
      </c>
      <c r="AD900" s="26">
        <f>G900*0.50771855010661</f>
        <v>0</v>
      </c>
      <c r="AE900" s="26">
        <f>G900*(1-0.50771855010661)</f>
        <v>0</v>
      </c>
      <c r="AL900" s="26">
        <f>F900*AD900</f>
        <v>0</v>
      </c>
      <c r="AM900" s="26">
        <f>F900*AE900</f>
        <v>0</v>
      </c>
      <c r="AN900" s="27" t="s">
        <v>1189</v>
      </c>
      <c r="AO900" s="27" t="s">
        <v>1203</v>
      </c>
      <c r="AP900" s="15" t="s">
        <v>1213</v>
      </c>
    </row>
    <row r="901" spans="1:42" x14ac:dyDescent="0.2">
      <c r="D901" s="28" t="s">
        <v>831</v>
      </c>
      <c r="F901" s="29">
        <v>1</v>
      </c>
    </row>
    <row r="902" spans="1:42" x14ac:dyDescent="0.2">
      <c r="A902" s="31" t="s">
        <v>427</v>
      </c>
      <c r="B902" s="31" t="s">
        <v>715</v>
      </c>
      <c r="C902" s="31" t="s">
        <v>738</v>
      </c>
      <c r="D902" s="31" t="s">
        <v>1240</v>
      </c>
      <c r="E902" s="31" t="s">
        <v>1151</v>
      </c>
      <c r="F902" s="32">
        <v>1</v>
      </c>
      <c r="G902" s="32">
        <v>0</v>
      </c>
      <c r="H902" s="32">
        <f>ROUND(F902*AD902,2)</f>
        <v>0</v>
      </c>
      <c r="I902" s="32">
        <f>J902-H902</f>
        <v>0</v>
      </c>
      <c r="J902" s="32">
        <f>ROUND(F902*G902,2)</f>
        <v>0</v>
      </c>
      <c r="K902" s="32">
        <v>1.0499999999999999E-3</v>
      </c>
      <c r="L902" s="32">
        <f>F902*K902</f>
        <v>1.0499999999999999E-3</v>
      </c>
      <c r="M902" s="33" t="s">
        <v>1170</v>
      </c>
      <c r="N902" s="32">
        <f>IF(M902="5",I902,0)</f>
        <v>0</v>
      </c>
      <c r="Y902" s="32">
        <f>IF(AC902=0,J902,0)</f>
        <v>0</v>
      </c>
      <c r="Z902" s="32">
        <f>IF(AC902=15,J902,0)</f>
        <v>0</v>
      </c>
      <c r="AA902" s="32">
        <f>IF(AC902=21,J902,0)</f>
        <v>0</v>
      </c>
      <c r="AC902" s="26">
        <v>21</v>
      </c>
      <c r="AD902" s="26">
        <f>G902*1</f>
        <v>0</v>
      </c>
      <c r="AE902" s="26">
        <f>G902*(1-1)</f>
        <v>0</v>
      </c>
      <c r="AL902" s="26">
        <f>F902*AD902</f>
        <v>0</v>
      </c>
      <c r="AM902" s="26">
        <f>F902*AE902</f>
        <v>0</v>
      </c>
      <c r="AN902" s="27" t="s">
        <v>1189</v>
      </c>
      <c r="AO902" s="27" t="s">
        <v>1203</v>
      </c>
      <c r="AP902" s="15" t="s">
        <v>1213</v>
      </c>
    </row>
    <row r="903" spans="1:42" x14ac:dyDescent="0.2">
      <c r="A903" s="31" t="s">
        <v>428</v>
      </c>
      <c r="B903" s="31" t="s">
        <v>715</v>
      </c>
      <c r="C903" s="31" t="s">
        <v>739</v>
      </c>
      <c r="D903" s="31" t="s">
        <v>834</v>
      </c>
      <c r="E903" s="31" t="s">
        <v>1151</v>
      </c>
      <c r="F903" s="32">
        <v>1</v>
      </c>
      <c r="G903" s="32">
        <v>0</v>
      </c>
      <c r="H903" s="32">
        <f>ROUND(F903*AD903,2)</f>
        <v>0</v>
      </c>
      <c r="I903" s="32">
        <f>J903-H903</f>
        <v>0</v>
      </c>
      <c r="J903" s="32">
        <f>ROUND(F903*G903,2)</f>
        <v>0</v>
      </c>
      <c r="K903" s="32">
        <v>7.3999999999999999E-4</v>
      </c>
      <c r="L903" s="32">
        <f>F903*K903</f>
        <v>7.3999999999999999E-4</v>
      </c>
      <c r="M903" s="33" t="s">
        <v>1170</v>
      </c>
      <c r="N903" s="32">
        <f>IF(M903="5",I903,0)</f>
        <v>0</v>
      </c>
      <c r="Y903" s="32">
        <f>IF(AC903=0,J903,0)</f>
        <v>0</v>
      </c>
      <c r="Z903" s="32">
        <f>IF(AC903=15,J903,0)</f>
        <v>0</v>
      </c>
      <c r="AA903" s="32">
        <f>IF(AC903=21,J903,0)</f>
        <v>0</v>
      </c>
      <c r="AC903" s="26">
        <v>21</v>
      </c>
      <c r="AD903" s="26">
        <f>G903*1</f>
        <v>0</v>
      </c>
      <c r="AE903" s="26">
        <f>G903*(1-1)</f>
        <v>0</v>
      </c>
      <c r="AL903" s="26">
        <f>F903*AD903</f>
        <v>0</v>
      </c>
      <c r="AM903" s="26">
        <f>F903*AE903</f>
        <v>0</v>
      </c>
      <c r="AN903" s="27" t="s">
        <v>1189</v>
      </c>
      <c r="AO903" s="27" t="s">
        <v>1203</v>
      </c>
      <c r="AP903" s="15" t="s">
        <v>1213</v>
      </c>
    </row>
    <row r="904" spans="1:42" x14ac:dyDescent="0.2">
      <c r="A904" s="23" t="s">
        <v>429</v>
      </c>
      <c r="B904" s="23" t="s">
        <v>715</v>
      </c>
      <c r="C904" s="23" t="s">
        <v>740</v>
      </c>
      <c r="D904" s="23" t="s">
        <v>835</v>
      </c>
      <c r="E904" s="23" t="s">
        <v>1152</v>
      </c>
      <c r="F904" s="24">
        <v>1</v>
      </c>
      <c r="G904" s="24">
        <v>0</v>
      </c>
      <c r="H904" s="24">
        <f>ROUND(F904*AD904,2)</f>
        <v>0</v>
      </c>
      <c r="I904" s="24">
        <f>J904-H904</f>
        <v>0</v>
      </c>
      <c r="J904" s="24">
        <f>ROUND(F904*G904,2)</f>
        <v>0</v>
      </c>
      <c r="K904" s="24">
        <v>4.0000000000000001E-3</v>
      </c>
      <c r="L904" s="24">
        <f>F904*K904</f>
        <v>4.0000000000000001E-3</v>
      </c>
      <c r="M904" s="25" t="s">
        <v>7</v>
      </c>
      <c r="N904" s="24">
        <f>IF(M904="5",I904,0)</f>
        <v>0</v>
      </c>
      <c r="Y904" s="24">
        <f>IF(AC904=0,J904,0)</f>
        <v>0</v>
      </c>
      <c r="Z904" s="24">
        <f>IF(AC904=15,J904,0)</f>
        <v>0</v>
      </c>
      <c r="AA904" s="24">
        <f>IF(AC904=21,J904,0)</f>
        <v>0</v>
      </c>
      <c r="AC904" s="26">
        <v>21</v>
      </c>
      <c r="AD904" s="26">
        <f>G904*0.62904717853839</f>
        <v>0</v>
      </c>
      <c r="AE904" s="26">
        <f>G904*(1-0.62904717853839)</f>
        <v>0</v>
      </c>
      <c r="AL904" s="26">
        <f>F904*AD904</f>
        <v>0</v>
      </c>
      <c r="AM904" s="26">
        <f>F904*AE904</f>
        <v>0</v>
      </c>
      <c r="AN904" s="27" t="s">
        <v>1189</v>
      </c>
      <c r="AO904" s="27" t="s">
        <v>1203</v>
      </c>
      <c r="AP904" s="15" t="s">
        <v>1213</v>
      </c>
    </row>
    <row r="905" spans="1:42" x14ac:dyDescent="0.2">
      <c r="D905" s="28" t="s">
        <v>831</v>
      </c>
      <c r="F905" s="29">
        <v>1</v>
      </c>
    </row>
    <row r="906" spans="1:42" x14ac:dyDescent="0.2">
      <c r="A906" s="31" t="s">
        <v>430</v>
      </c>
      <c r="B906" s="31" t="s">
        <v>715</v>
      </c>
      <c r="C906" s="31" t="s">
        <v>741</v>
      </c>
      <c r="D906" s="31" t="s">
        <v>1224</v>
      </c>
      <c r="E906" s="31" t="s">
        <v>1151</v>
      </c>
      <c r="F906" s="32">
        <v>1</v>
      </c>
      <c r="G906" s="32">
        <v>0</v>
      </c>
      <c r="H906" s="32">
        <f>ROUND(F906*AD906,2)</f>
        <v>0</v>
      </c>
      <c r="I906" s="32">
        <f>J906-H906</f>
        <v>0</v>
      </c>
      <c r="J906" s="32">
        <f>ROUND(F906*G906,2)</f>
        <v>0</v>
      </c>
      <c r="K906" s="32">
        <v>1E-3</v>
      </c>
      <c r="L906" s="32">
        <f>F906*K906</f>
        <v>1E-3</v>
      </c>
      <c r="M906" s="33" t="s">
        <v>1170</v>
      </c>
      <c r="N906" s="32">
        <f>IF(M906="5",I906,0)</f>
        <v>0</v>
      </c>
      <c r="Y906" s="32">
        <f>IF(AC906=0,J906,0)</f>
        <v>0</v>
      </c>
      <c r="Z906" s="32">
        <f>IF(AC906=15,J906,0)</f>
        <v>0</v>
      </c>
      <c r="AA906" s="32">
        <f>IF(AC906=21,J906,0)</f>
        <v>0</v>
      </c>
      <c r="AC906" s="26">
        <v>21</v>
      </c>
      <c r="AD906" s="26">
        <f>G906*1</f>
        <v>0</v>
      </c>
      <c r="AE906" s="26">
        <f>G906*(1-1)</f>
        <v>0</v>
      </c>
      <c r="AL906" s="26">
        <f>F906*AD906</f>
        <v>0</v>
      </c>
      <c r="AM906" s="26">
        <f>F906*AE906</f>
        <v>0</v>
      </c>
      <c r="AN906" s="27" t="s">
        <v>1189</v>
      </c>
      <c r="AO906" s="27" t="s">
        <v>1203</v>
      </c>
      <c r="AP906" s="15" t="s">
        <v>1213</v>
      </c>
    </row>
    <row r="907" spans="1:42" x14ac:dyDescent="0.2">
      <c r="D907" s="28" t="s">
        <v>831</v>
      </c>
      <c r="F907" s="29">
        <v>1</v>
      </c>
    </row>
    <row r="908" spans="1:42" x14ac:dyDescent="0.2">
      <c r="A908" s="31" t="s">
        <v>431</v>
      </c>
      <c r="B908" s="31" t="s">
        <v>715</v>
      </c>
      <c r="C908" s="31" t="s">
        <v>742</v>
      </c>
      <c r="D908" s="31" t="s">
        <v>1241</v>
      </c>
      <c r="E908" s="31" t="s">
        <v>1151</v>
      </c>
      <c r="F908" s="32">
        <v>1</v>
      </c>
      <c r="G908" s="32">
        <v>0</v>
      </c>
      <c r="H908" s="32">
        <f>ROUND(F908*AD908,2)</f>
        <v>0</v>
      </c>
      <c r="I908" s="32">
        <f>J908-H908</f>
        <v>0</v>
      </c>
      <c r="J908" s="32">
        <f>ROUND(F908*G908,2)</f>
        <v>0</v>
      </c>
      <c r="K908" s="32">
        <v>1.4500000000000001E-2</v>
      </c>
      <c r="L908" s="32">
        <f>F908*K908</f>
        <v>1.4500000000000001E-2</v>
      </c>
      <c r="M908" s="33" t="s">
        <v>1170</v>
      </c>
      <c r="N908" s="32">
        <f>IF(M908="5",I908,0)</f>
        <v>0</v>
      </c>
      <c r="Y908" s="32">
        <f>IF(AC908=0,J908,0)</f>
        <v>0</v>
      </c>
      <c r="Z908" s="32">
        <f>IF(AC908=15,J908,0)</f>
        <v>0</v>
      </c>
      <c r="AA908" s="32">
        <f>IF(AC908=21,J908,0)</f>
        <v>0</v>
      </c>
      <c r="AC908" s="26">
        <v>21</v>
      </c>
      <c r="AD908" s="26">
        <f>G908*1</f>
        <v>0</v>
      </c>
      <c r="AE908" s="26">
        <f>G908*(1-1)</f>
        <v>0</v>
      </c>
      <c r="AL908" s="26">
        <f>F908*AD908</f>
        <v>0</v>
      </c>
      <c r="AM908" s="26">
        <f>F908*AE908</f>
        <v>0</v>
      </c>
      <c r="AN908" s="27" t="s">
        <v>1189</v>
      </c>
      <c r="AO908" s="27" t="s">
        <v>1203</v>
      </c>
      <c r="AP908" s="15" t="s">
        <v>1213</v>
      </c>
    </row>
    <row r="909" spans="1:42" x14ac:dyDescent="0.2">
      <c r="D909" s="28" t="s">
        <v>831</v>
      </c>
      <c r="F909" s="29">
        <v>1</v>
      </c>
    </row>
    <row r="910" spans="1:42" x14ac:dyDescent="0.2">
      <c r="A910" s="23" t="s">
        <v>432</v>
      </c>
      <c r="B910" s="23" t="s">
        <v>715</v>
      </c>
      <c r="C910" s="23" t="s">
        <v>743</v>
      </c>
      <c r="D910" s="23" t="s">
        <v>836</v>
      </c>
      <c r="E910" s="23" t="s">
        <v>1152</v>
      </c>
      <c r="F910" s="24">
        <v>1</v>
      </c>
      <c r="G910" s="24">
        <v>0</v>
      </c>
      <c r="H910" s="24">
        <f>ROUND(F910*AD910,2)</f>
        <v>0</v>
      </c>
      <c r="I910" s="24">
        <f>J910-H910</f>
        <v>0</v>
      </c>
      <c r="J910" s="24">
        <f>ROUND(F910*G910,2)</f>
        <v>0</v>
      </c>
      <c r="K910" s="24">
        <v>1.7000000000000001E-4</v>
      </c>
      <c r="L910" s="24">
        <f>F910*K910</f>
        <v>1.7000000000000001E-4</v>
      </c>
      <c r="M910" s="25" t="s">
        <v>7</v>
      </c>
      <c r="N910" s="24">
        <f>IF(M910="5",I910,0)</f>
        <v>0</v>
      </c>
      <c r="Y910" s="24">
        <f>IF(AC910=0,J910,0)</f>
        <v>0</v>
      </c>
      <c r="Z910" s="24">
        <f>IF(AC910=15,J910,0)</f>
        <v>0</v>
      </c>
      <c r="AA910" s="24">
        <f>IF(AC910=21,J910,0)</f>
        <v>0</v>
      </c>
      <c r="AC910" s="26">
        <v>21</v>
      </c>
      <c r="AD910" s="26">
        <f>G910*0.503959731543624</f>
        <v>0</v>
      </c>
      <c r="AE910" s="26">
        <f>G910*(1-0.503959731543624)</f>
        <v>0</v>
      </c>
      <c r="AL910" s="26">
        <f>F910*AD910</f>
        <v>0</v>
      </c>
      <c r="AM910" s="26">
        <f>F910*AE910</f>
        <v>0</v>
      </c>
      <c r="AN910" s="27" t="s">
        <v>1189</v>
      </c>
      <c r="AO910" s="27" t="s">
        <v>1203</v>
      </c>
      <c r="AP910" s="15" t="s">
        <v>1213</v>
      </c>
    </row>
    <row r="911" spans="1:42" x14ac:dyDescent="0.2">
      <c r="D911" s="28" t="s">
        <v>831</v>
      </c>
      <c r="F911" s="29">
        <v>1</v>
      </c>
    </row>
    <row r="912" spans="1:42" x14ac:dyDescent="0.2">
      <c r="A912" s="23" t="s">
        <v>433</v>
      </c>
      <c r="B912" s="23" t="s">
        <v>715</v>
      </c>
      <c r="C912" s="23" t="s">
        <v>798</v>
      </c>
      <c r="D912" s="23" t="s">
        <v>1220</v>
      </c>
      <c r="E912" s="23" t="s">
        <v>1148</v>
      </c>
      <c r="F912" s="24">
        <v>0.95</v>
      </c>
      <c r="G912" s="24">
        <v>0</v>
      </c>
      <c r="H912" s="24">
        <f>ROUND(F912*AD912,2)</f>
        <v>0</v>
      </c>
      <c r="I912" s="24">
        <f>J912-H912</f>
        <v>0</v>
      </c>
      <c r="J912" s="24">
        <f>ROUND(F912*G912,2)</f>
        <v>0</v>
      </c>
      <c r="K912" s="24">
        <v>8.9999999999999993E-3</v>
      </c>
      <c r="L912" s="24">
        <f>F912*K912</f>
        <v>8.5499999999999986E-3</v>
      </c>
      <c r="M912" s="25" t="s">
        <v>7</v>
      </c>
      <c r="N912" s="24">
        <f>IF(M912="5",I912,0)</f>
        <v>0</v>
      </c>
      <c r="Y912" s="24">
        <f>IF(AC912=0,J912,0)</f>
        <v>0</v>
      </c>
      <c r="Z912" s="24">
        <f>IF(AC912=15,J912,0)</f>
        <v>0</v>
      </c>
      <c r="AA912" s="24">
        <f>IF(AC912=21,J912,0)</f>
        <v>0</v>
      </c>
      <c r="AC912" s="26">
        <v>21</v>
      </c>
      <c r="AD912" s="26">
        <f>G912*1</f>
        <v>0</v>
      </c>
      <c r="AE912" s="26">
        <f>G912*(1-1)</f>
        <v>0</v>
      </c>
      <c r="AL912" s="26">
        <f>F912*AD912</f>
        <v>0</v>
      </c>
      <c r="AM912" s="26">
        <f>F912*AE912</f>
        <v>0</v>
      </c>
      <c r="AN912" s="27" t="s">
        <v>1189</v>
      </c>
      <c r="AO912" s="27" t="s">
        <v>1203</v>
      </c>
      <c r="AP912" s="15" t="s">
        <v>1213</v>
      </c>
    </row>
    <row r="913" spans="1:42" x14ac:dyDescent="0.2">
      <c r="D913" s="28" t="s">
        <v>952</v>
      </c>
      <c r="F913" s="29">
        <v>0.95</v>
      </c>
    </row>
    <row r="914" spans="1:42" x14ac:dyDescent="0.2">
      <c r="A914" s="23" t="s">
        <v>434</v>
      </c>
      <c r="B914" s="23" t="s">
        <v>715</v>
      </c>
      <c r="C914" s="23" t="s">
        <v>745</v>
      </c>
      <c r="D914" s="23" t="s">
        <v>1227</v>
      </c>
      <c r="E914" s="23" t="s">
        <v>1151</v>
      </c>
      <c r="F914" s="24">
        <v>1</v>
      </c>
      <c r="G914" s="24">
        <v>0</v>
      </c>
      <c r="H914" s="24">
        <f>ROUND(F914*AD914,2)</f>
        <v>0</v>
      </c>
      <c r="I914" s="24">
        <f>J914-H914</f>
        <v>0</v>
      </c>
      <c r="J914" s="24">
        <f>ROUND(F914*G914,2)</f>
        <v>0</v>
      </c>
      <c r="K914" s="24">
        <v>7.0000000000000001E-3</v>
      </c>
      <c r="L914" s="24">
        <f>F914*K914</f>
        <v>7.0000000000000001E-3</v>
      </c>
      <c r="M914" s="25" t="s">
        <v>7</v>
      </c>
      <c r="N914" s="24">
        <f>IF(M914="5",I914,0)</f>
        <v>0</v>
      </c>
      <c r="Y914" s="24">
        <f>IF(AC914=0,J914,0)</f>
        <v>0</v>
      </c>
      <c r="Z914" s="24">
        <f>IF(AC914=15,J914,0)</f>
        <v>0</v>
      </c>
      <c r="AA914" s="24">
        <f>IF(AC914=21,J914,0)</f>
        <v>0</v>
      </c>
      <c r="AC914" s="26">
        <v>21</v>
      </c>
      <c r="AD914" s="26">
        <f>G914*1</f>
        <v>0</v>
      </c>
      <c r="AE914" s="26">
        <f>G914*(1-1)</f>
        <v>0</v>
      </c>
      <c r="AL914" s="26">
        <f>F914*AD914</f>
        <v>0</v>
      </c>
      <c r="AM914" s="26">
        <f>F914*AE914</f>
        <v>0</v>
      </c>
      <c r="AN914" s="27" t="s">
        <v>1189</v>
      </c>
      <c r="AO914" s="27" t="s">
        <v>1203</v>
      </c>
      <c r="AP914" s="15" t="s">
        <v>1213</v>
      </c>
    </row>
    <row r="915" spans="1:42" x14ac:dyDescent="0.2">
      <c r="D915" s="28" t="s">
        <v>831</v>
      </c>
      <c r="F915" s="29">
        <v>1</v>
      </c>
    </row>
    <row r="916" spans="1:42" x14ac:dyDescent="0.2">
      <c r="A916" s="23" t="s">
        <v>435</v>
      </c>
      <c r="B916" s="23" t="s">
        <v>715</v>
      </c>
      <c r="C916" s="23" t="s">
        <v>746</v>
      </c>
      <c r="D916" s="23" t="s">
        <v>1242</v>
      </c>
      <c r="E916" s="23" t="s">
        <v>1151</v>
      </c>
      <c r="F916" s="24">
        <v>1</v>
      </c>
      <c r="G916" s="24">
        <v>0</v>
      </c>
      <c r="H916" s="24">
        <f>ROUND(F916*AD916,2)</f>
        <v>0</v>
      </c>
      <c r="I916" s="24">
        <f>J916-H916</f>
        <v>0</v>
      </c>
      <c r="J916" s="24">
        <f>ROUND(F916*G916,2)</f>
        <v>0</v>
      </c>
      <c r="K916" s="24">
        <v>2.7999999999999998E-4</v>
      </c>
      <c r="L916" s="24">
        <f>F916*K916</f>
        <v>2.7999999999999998E-4</v>
      </c>
      <c r="M916" s="25" t="s">
        <v>7</v>
      </c>
      <c r="N916" s="24">
        <f>IF(M916="5",I916,0)</f>
        <v>0</v>
      </c>
      <c r="Y916" s="24">
        <f>IF(AC916=0,J916,0)</f>
        <v>0</v>
      </c>
      <c r="Z916" s="24">
        <f>IF(AC916=15,J916,0)</f>
        <v>0</v>
      </c>
      <c r="AA916" s="24">
        <f>IF(AC916=21,J916,0)</f>
        <v>0</v>
      </c>
      <c r="AC916" s="26">
        <v>21</v>
      </c>
      <c r="AD916" s="26">
        <f>G916*1</f>
        <v>0</v>
      </c>
      <c r="AE916" s="26">
        <f>G916*(1-1)</f>
        <v>0</v>
      </c>
      <c r="AL916" s="26">
        <f>F916*AD916</f>
        <v>0</v>
      </c>
      <c r="AM916" s="26">
        <f>F916*AE916</f>
        <v>0</v>
      </c>
      <c r="AN916" s="27" t="s">
        <v>1189</v>
      </c>
      <c r="AO916" s="27" t="s">
        <v>1203</v>
      </c>
      <c r="AP916" s="15" t="s">
        <v>1213</v>
      </c>
    </row>
    <row r="917" spans="1:42" x14ac:dyDescent="0.2">
      <c r="D917" s="28" t="s">
        <v>831</v>
      </c>
      <c r="F917" s="29">
        <v>1</v>
      </c>
    </row>
    <row r="918" spans="1:42" x14ac:dyDescent="0.2">
      <c r="A918" s="23" t="s">
        <v>436</v>
      </c>
      <c r="B918" s="23" t="s">
        <v>715</v>
      </c>
      <c r="C918" s="23" t="s">
        <v>747</v>
      </c>
      <c r="D918" s="23" t="s">
        <v>1243</v>
      </c>
      <c r="E918" s="23" t="s">
        <v>1151</v>
      </c>
      <c r="F918" s="24">
        <v>1</v>
      </c>
      <c r="G918" s="24">
        <v>0</v>
      </c>
      <c r="H918" s="24">
        <f>ROUND(F918*AD918,2)</f>
        <v>0</v>
      </c>
      <c r="I918" s="24">
        <f>J918-H918</f>
        <v>0</v>
      </c>
      <c r="J918" s="24">
        <f>ROUND(F918*G918,2)</f>
        <v>0</v>
      </c>
      <c r="K918" s="24">
        <v>1.1000000000000001E-3</v>
      </c>
      <c r="L918" s="24">
        <f>F918*K918</f>
        <v>1.1000000000000001E-3</v>
      </c>
      <c r="M918" s="25" t="s">
        <v>7</v>
      </c>
      <c r="N918" s="24">
        <f>IF(M918="5",I918,0)</f>
        <v>0</v>
      </c>
      <c r="Y918" s="24">
        <f>IF(AC918=0,J918,0)</f>
        <v>0</v>
      </c>
      <c r="Z918" s="24">
        <f>IF(AC918=15,J918,0)</f>
        <v>0</v>
      </c>
      <c r="AA918" s="24">
        <f>IF(AC918=21,J918,0)</f>
        <v>0</v>
      </c>
      <c r="AC918" s="26">
        <v>21</v>
      </c>
      <c r="AD918" s="26">
        <f>G918*1</f>
        <v>0</v>
      </c>
      <c r="AE918" s="26">
        <f>G918*(1-1)</f>
        <v>0</v>
      </c>
      <c r="AL918" s="26">
        <f>F918*AD918</f>
        <v>0</v>
      </c>
      <c r="AM918" s="26">
        <f>F918*AE918</f>
        <v>0</v>
      </c>
      <c r="AN918" s="27" t="s">
        <v>1189</v>
      </c>
      <c r="AO918" s="27" t="s">
        <v>1203</v>
      </c>
      <c r="AP918" s="15" t="s">
        <v>1213</v>
      </c>
    </row>
    <row r="919" spans="1:42" x14ac:dyDescent="0.2">
      <c r="D919" s="28" t="s">
        <v>831</v>
      </c>
      <c r="F919" s="29">
        <v>1</v>
      </c>
    </row>
    <row r="920" spans="1:42" x14ac:dyDescent="0.2">
      <c r="A920" s="23" t="s">
        <v>437</v>
      </c>
      <c r="B920" s="23" t="s">
        <v>715</v>
      </c>
      <c r="C920" s="23" t="s">
        <v>748</v>
      </c>
      <c r="D920" s="23" t="s">
        <v>837</v>
      </c>
      <c r="E920" s="23" t="s">
        <v>1151</v>
      </c>
      <c r="F920" s="24">
        <v>1</v>
      </c>
      <c r="G920" s="24">
        <v>0</v>
      </c>
      <c r="H920" s="24">
        <f>ROUND(F920*AD920,2)</f>
        <v>0</v>
      </c>
      <c r="I920" s="24">
        <f>J920-H920</f>
        <v>0</v>
      </c>
      <c r="J920" s="24">
        <f>ROUND(F920*G920,2)</f>
        <v>0</v>
      </c>
      <c r="K920" s="24">
        <v>1.2999999999999999E-4</v>
      </c>
      <c r="L920" s="24">
        <f>F920*K920</f>
        <v>1.2999999999999999E-4</v>
      </c>
      <c r="M920" s="25" t="s">
        <v>7</v>
      </c>
      <c r="N920" s="24">
        <f>IF(M920="5",I920,0)</f>
        <v>0</v>
      </c>
      <c r="Y920" s="24">
        <f>IF(AC920=0,J920,0)</f>
        <v>0</v>
      </c>
      <c r="Z920" s="24">
        <f>IF(AC920=15,J920,0)</f>
        <v>0</v>
      </c>
      <c r="AA920" s="24">
        <f>IF(AC920=21,J920,0)</f>
        <v>0</v>
      </c>
      <c r="AC920" s="26">
        <v>21</v>
      </c>
      <c r="AD920" s="26">
        <f>G920*0.234411764705882</f>
        <v>0</v>
      </c>
      <c r="AE920" s="26">
        <f>G920*(1-0.234411764705882)</f>
        <v>0</v>
      </c>
      <c r="AL920" s="26">
        <f>F920*AD920</f>
        <v>0</v>
      </c>
      <c r="AM920" s="26">
        <f>F920*AE920</f>
        <v>0</v>
      </c>
      <c r="AN920" s="27" t="s">
        <v>1189</v>
      </c>
      <c r="AO920" s="27" t="s">
        <v>1203</v>
      </c>
      <c r="AP920" s="15" t="s">
        <v>1213</v>
      </c>
    </row>
    <row r="921" spans="1:42" x14ac:dyDescent="0.2">
      <c r="D921" s="28" t="s">
        <v>831</v>
      </c>
      <c r="F921" s="29">
        <v>1</v>
      </c>
    </row>
    <row r="922" spans="1:42" x14ac:dyDescent="0.2">
      <c r="A922" s="23" t="s">
        <v>438</v>
      </c>
      <c r="B922" s="23" t="s">
        <v>715</v>
      </c>
      <c r="C922" s="23" t="s">
        <v>749</v>
      </c>
      <c r="D922" s="23" t="s">
        <v>1245</v>
      </c>
      <c r="E922" s="23" t="s">
        <v>1151</v>
      </c>
      <c r="F922" s="24">
        <v>1</v>
      </c>
      <c r="G922" s="24">
        <v>0</v>
      </c>
      <c r="H922" s="24">
        <f>ROUND(F922*AD922,2)</f>
        <v>0</v>
      </c>
      <c r="I922" s="24">
        <f>J922-H922</f>
        <v>0</v>
      </c>
      <c r="J922" s="24">
        <f>ROUND(F922*G922,2)</f>
        <v>0</v>
      </c>
      <c r="K922" s="24">
        <v>6.9999999999999999E-4</v>
      </c>
      <c r="L922" s="24">
        <f>F922*K922</f>
        <v>6.9999999999999999E-4</v>
      </c>
      <c r="M922" s="25" t="s">
        <v>7</v>
      </c>
      <c r="N922" s="24">
        <f>IF(M922="5",I922,0)</f>
        <v>0</v>
      </c>
      <c r="Y922" s="24">
        <f>IF(AC922=0,J922,0)</f>
        <v>0</v>
      </c>
      <c r="Z922" s="24">
        <f>IF(AC922=15,J922,0)</f>
        <v>0</v>
      </c>
      <c r="AA922" s="24">
        <f>IF(AC922=21,J922,0)</f>
        <v>0</v>
      </c>
      <c r="AC922" s="26">
        <v>21</v>
      </c>
      <c r="AD922" s="26">
        <f>G922*1</f>
        <v>0</v>
      </c>
      <c r="AE922" s="26">
        <f>G922*(1-1)</f>
        <v>0</v>
      </c>
      <c r="AL922" s="26">
        <f>F922*AD922</f>
        <v>0</v>
      </c>
      <c r="AM922" s="26">
        <f>F922*AE922</f>
        <v>0</v>
      </c>
      <c r="AN922" s="27" t="s">
        <v>1189</v>
      </c>
      <c r="AO922" s="27" t="s">
        <v>1203</v>
      </c>
      <c r="AP922" s="15" t="s">
        <v>1213</v>
      </c>
    </row>
    <row r="923" spans="1:42" x14ac:dyDescent="0.2">
      <c r="D923" s="28" t="s">
        <v>831</v>
      </c>
      <c r="F923" s="29">
        <v>1</v>
      </c>
    </row>
    <row r="924" spans="1:42" x14ac:dyDescent="0.2">
      <c r="A924" s="23" t="s">
        <v>439</v>
      </c>
      <c r="B924" s="23" t="s">
        <v>715</v>
      </c>
      <c r="C924" s="23" t="s">
        <v>750</v>
      </c>
      <c r="D924" s="23" t="s">
        <v>838</v>
      </c>
      <c r="E924" s="23" t="s">
        <v>1149</v>
      </c>
      <c r="F924" s="24">
        <v>0.05</v>
      </c>
      <c r="G924" s="24">
        <v>0</v>
      </c>
      <c r="H924" s="24">
        <f>ROUND(F924*AD924,2)</f>
        <v>0</v>
      </c>
      <c r="I924" s="24">
        <f>J924-H924</f>
        <v>0</v>
      </c>
      <c r="J924" s="24">
        <f>ROUND(F924*G924,2)</f>
        <v>0</v>
      </c>
      <c r="K924" s="24">
        <v>0</v>
      </c>
      <c r="L924" s="24">
        <f>F924*K924</f>
        <v>0</v>
      </c>
      <c r="M924" s="25" t="s">
        <v>11</v>
      </c>
      <c r="N924" s="24">
        <f>IF(M924="5",I924,0)</f>
        <v>0</v>
      </c>
      <c r="Y924" s="24">
        <f>IF(AC924=0,J924,0)</f>
        <v>0</v>
      </c>
      <c r="Z924" s="24">
        <f>IF(AC924=15,J924,0)</f>
        <v>0</v>
      </c>
      <c r="AA924" s="24">
        <f>IF(AC924=21,J924,0)</f>
        <v>0</v>
      </c>
      <c r="AC924" s="26">
        <v>21</v>
      </c>
      <c r="AD924" s="26">
        <f>G924*0</f>
        <v>0</v>
      </c>
      <c r="AE924" s="26">
        <f>G924*(1-0)</f>
        <v>0</v>
      </c>
      <c r="AL924" s="26">
        <f>F924*AD924</f>
        <v>0</v>
      </c>
      <c r="AM924" s="26">
        <f>F924*AE924</f>
        <v>0</v>
      </c>
      <c r="AN924" s="27" t="s">
        <v>1189</v>
      </c>
      <c r="AO924" s="27" t="s">
        <v>1203</v>
      </c>
      <c r="AP924" s="15" t="s">
        <v>1213</v>
      </c>
    </row>
    <row r="925" spans="1:42" x14ac:dyDescent="0.2">
      <c r="D925" s="28" t="s">
        <v>1047</v>
      </c>
      <c r="F925" s="29">
        <v>0.05</v>
      </c>
    </row>
    <row r="926" spans="1:42" x14ac:dyDescent="0.2">
      <c r="A926" s="20"/>
      <c r="B926" s="21" t="s">
        <v>715</v>
      </c>
      <c r="C926" s="21" t="s">
        <v>704</v>
      </c>
      <c r="D926" s="57" t="s">
        <v>841</v>
      </c>
      <c r="E926" s="58"/>
      <c r="F926" s="58"/>
      <c r="G926" s="58"/>
      <c r="H926" s="22">
        <f>SUM(H927:H934)</f>
        <v>0</v>
      </c>
      <c r="I926" s="22">
        <f>SUM(I927:I934)</f>
        <v>0</v>
      </c>
      <c r="J926" s="22">
        <f>H926+I926</f>
        <v>0</v>
      </c>
      <c r="K926" s="15"/>
      <c r="L926" s="22">
        <f>SUM(L927:L934)</f>
        <v>7.1265800000000004E-2</v>
      </c>
      <c r="O926" s="22">
        <f>IF(P926="PR",J926,SUM(N927:N934))</f>
        <v>0</v>
      </c>
      <c r="P926" s="15" t="s">
        <v>1174</v>
      </c>
      <c r="Q926" s="22">
        <f>IF(P926="HS",H926,0)</f>
        <v>0</v>
      </c>
      <c r="R926" s="22">
        <f>IF(P926="HS",I926-O926,0)</f>
        <v>0</v>
      </c>
      <c r="S926" s="22">
        <f>IF(P926="PS",H926,0)</f>
        <v>0</v>
      </c>
      <c r="T926" s="22">
        <f>IF(P926="PS",I926-O926,0)</f>
        <v>0</v>
      </c>
      <c r="U926" s="22">
        <f>IF(P926="MP",H926,0)</f>
        <v>0</v>
      </c>
      <c r="V926" s="22">
        <f>IF(P926="MP",I926-O926,0)</f>
        <v>0</v>
      </c>
      <c r="W926" s="22">
        <f>IF(P926="OM",H926,0)</f>
        <v>0</v>
      </c>
      <c r="X926" s="15" t="s">
        <v>715</v>
      </c>
      <c r="AH926" s="22">
        <f>SUM(Y927:Y934)</f>
        <v>0</v>
      </c>
      <c r="AI926" s="22">
        <f>SUM(Z927:Z934)</f>
        <v>0</v>
      </c>
      <c r="AJ926" s="22">
        <f>SUM(AA927:AA934)</f>
        <v>0</v>
      </c>
    </row>
    <row r="927" spans="1:42" x14ac:dyDescent="0.2">
      <c r="A927" s="23" t="s">
        <v>440</v>
      </c>
      <c r="B927" s="23" t="s">
        <v>715</v>
      </c>
      <c r="C927" s="23" t="s">
        <v>751</v>
      </c>
      <c r="D927" s="23" t="s">
        <v>1229</v>
      </c>
      <c r="E927" s="23" t="s">
        <v>1146</v>
      </c>
      <c r="F927" s="24">
        <v>3.37</v>
      </c>
      <c r="G927" s="24">
        <v>0</v>
      </c>
      <c r="H927" s="24">
        <f>ROUND(F927*AD927,2)</f>
        <v>0</v>
      </c>
      <c r="I927" s="24">
        <f>J927-H927</f>
        <v>0</v>
      </c>
      <c r="J927" s="24">
        <f>ROUND(F927*G927,2)</f>
        <v>0</v>
      </c>
      <c r="K927" s="24">
        <v>3.5400000000000002E-3</v>
      </c>
      <c r="L927" s="24">
        <f>F927*K927</f>
        <v>1.1929800000000001E-2</v>
      </c>
      <c r="M927" s="25" t="s">
        <v>7</v>
      </c>
      <c r="N927" s="24">
        <f>IF(M927="5",I927,0)</f>
        <v>0</v>
      </c>
      <c r="Y927" s="24">
        <f>IF(AC927=0,J927,0)</f>
        <v>0</v>
      </c>
      <c r="Z927" s="24">
        <f>IF(AC927=15,J927,0)</f>
        <v>0</v>
      </c>
      <c r="AA927" s="24">
        <f>IF(AC927=21,J927,0)</f>
        <v>0</v>
      </c>
      <c r="AC927" s="26">
        <v>21</v>
      </c>
      <c r="AD927" s="26">
        <f>G927*0.372054263565891</f>
        <v>0</v>
      </c>
      <c r="AE927" s="26">
        <f>G927*(1-0.372054263565891)</f>
        <v>0</v>
      </c>
      <c r="AL927" s="26">
        <f>F927*AD927</f>
        <v>0</v>
      </c>
      <c r="AM927" s="26">
        <f>F927*AE927</f>
        <v>0</v>
      </c>
      <c r="AN927" s="27" t="s">
        <v>1190</v>
      </c>
      <c r="AO927" s="27" t="s">
        <v>1204</v>
      </c>
      <c r="AP927" s="15" t="s">
        <v>1213</v>
      </c>
    </row>
    <row r="928" spans="1:42" x14ac:dyDescent="0.2">
      <c r="D928" s="28" t="s">
        <v>1048</v>
      </c>
      <c r="F928" s="29">
        <v>1.22</v>
      </c>
    </row>
    <row r="929" spans="1:42" x14ac:dyDescent="0.2">
      <c r="D929" s="28" t="s">
        <v>1049</v>
      </c>
      <c r="F929" s="29">
        <v>2.15</v>
      </c>
    </row>
    <row r="930" spans="1:42" x14ac:dyDescent="0.2">
      <c r="A930" s="23" t="s">
        <v>441</v>
      </c>
      <c r="B930" s="23" t="s">
        <v>715</v>
      </c>
      <c r="C930" s="23" t="s">
        <v>752</v>
      </c>
      <c r="D930" s="23" t="s">
        <v>843</v>
      </c>
      <c r="E930" s="23" t="s">
        <v>1146</v>
      </c>
      <c r="F930" s="24">
        <v>3.37</v>
      </c>
      <c r="G930" s="24">
        <v>0</v>
      </c>
      <c r="H930" s="24">
        <f>ROUND(F930*AD930,2)</f>
        <v>0</v>
      </c>
      <c r="I930" s="24">
        <f>J930-H930</f>
        <v>0</v>
      </c>
      <c r="J930" s="24">
        <f>ROUND(F930*G930,2)</f>
        <v>0</v>
      </c>
      <c r="K930" s="24">
        <v>8.0000000000000004E-4</v>
      </c>
      <c r="L930" s="24">
        <f>F930*K930</f>
        <v>2.696E-3</v>
      </c>
      <c r="M930" s="25" t="s">
        <v>7</v>
      </c>
      <c r="N930" s="24">
        <f>IF(M930="5",I930,0)</f>
        <v>0</v>
      </c>
      <c r="Y930" s="24">
        <f>IF(AC930=0,J930,0)</f>
        <v>0</v>
      </c>
      <c r="Z930" s="24">
        <f>IF(AC930=15,J930,0)</f>
        <v>0</v>
      </c>
      <c r="AA930" s="24">
        <f>IF(AC930=21,J930,0)</f>
        <v>0</v>
      </c>
      <c r="AC930" s="26">
        <v>21</v>
      </c>
      <c r="AD930" s="26">
        <f>G930*1</f>
        <v>0</v>
      </c>
      <c r="AE930" s="26">
        <f>G930*(1-1)</f>
        <v>0</v>
      </c>
      <c r="AL930" s="26">
        <f>F930*AD930</f>
        <v>0</v>
      </c>
      <c r="AM930" s="26">
        <f>F930*AE930</f>
        <v>0</v>
      </c>
      <c r="AN930" s="27" t="s">
        <v>1190</v>
      </c>
      <c r="AO930" s="27" t="s">
        <v>1204</v>
      </c>
      <c r="AP930" s="15" t="s">
        <v>1213</v>
      </c>
    </row>
    <row r="931" spans="1:42" x14ac:dyDescent="0.2">
      <c r="D931" s="28" t="s">
        <v>977</v>
      </c>
      <c r="F931" s="29">
        <v>3.37</v>
      </c>
    </row>
    <row r="932" spans="1:42" x14ac:dyDescent="0.2">
      <c r="A932" s="31" t="s">
        <v>442</v>
      </c>
      <c r="B932" s="31" t="s">
        <v>715</v>
      </c>
      <c r="C932" s="31" t="s">
        <v>753</v>
      </c>
      <c r="D932" s="31" t="s">
        <v>1230</v>
      </c>
      <c r="E932" s="31" t="s">
        <v>1146</v>
      </c>
      <c r="F932" s="32">
        <v>3.54</v>
      </c>
      <c r="G932" s="32">
        <v>0</v>
      </c>
      <c r="H932" s="32">
        <f>ROUND(F932*AD932,2)</f>
        <v>0</v>
      </c>
      <c r="I932" s="32">
        <f>J932-H932</f>
        <v>0</v>
      </c>
      <c r="J932" s="32">
        <f>ROUND(F932*G932,2)</f>
        <v>0</v>
      </c>
      <c r="K932" s="32">
        <v>1.6E-2</v>
      </c>
      <c r="L932" s="32">
        <f>F932*K932</f>
        <v>5.6640000000000003E-2</v>
      </c>
      <c r="M932" s="33" t="s">
        <v>1170</v>
      </c>
      <c r="N932" s="32">
        <f>IF(M932="5",I932,0)</f>
        <v>0</v>
      </c>
      <c r="Y932" s="32">
        <f>IF(AC932=0,J932,0)</f>
        <v>0</v>
      </c>
      <c r="Z932" s="32">
        <f>IF(AC932=15,J932,0)</f>
        <v>0</v>
      </c>
      <c r="AA932" s="32">
        <f>IF(AC932=21,J932,0)</f>
        <v>0</v>
      </c>
      <c r="AC932" s="26">
        <v>21</v>
      </c>
      <c r="AD932" s="26">
        <f>G932*1</f>
        <v>0</v>
      </c>
      <c r="AE932" s="26">
        <f>G932*(1-1)</f>
        <v>0</v>
      </c>
      <c r="AL932" s="26">
        <f>F932*AD932</f>
        <v>0</v>
      </c>
      <c r="AM932" s="26">
        <f>F932*AE932</f>
        <v>0</v>
      </c>
      <c r="AN932" s="27" t="s">
        <v>1190</v>
      </c>
      <c r="AO932" s="27" t="s">
        <v>1204</v>
      </c>
      <c r="AP932" s="15" t="s">
        <v>1213</v>
      </c>
    </row>
    <row r="933" spans="1:42" x14ac:dyDescent="0.2">
      <c r="D933" s="28" t="s">
        <v>1050</v>
      </c>
      <c r="F933" s="29">
        <v>3.54</v>
      </c>
    </row>
    <row r="934" spans="1:42" x14ac:dyDescent="0.2">
      <c r="A934" s="23" t="s">
        <v>443</v>
      </c>
      <c r="B934" s="23" t="s">
        <v>715</v>
      </c>
      <c r="C934" s="23" t="s">
        <v>754</v>
      </c>
      <c r="D934" s="23" t="s">
        <v>845</v>
      </c>
      <c r="E934" s="23" t="s">
        <v>1149</v>
      </c>
      <c r="F934" s="24">
        <v>7.0000000000000007E-2</v>
      </c>
      <c r="G934" s="24">
        <v>0</v>
      </c>
      <c r="H934" s="24">
        <f>ROUND(F934*AD934,2)</f>
        <v>0</v>
      </c>
      <c r="I934" s="24">
        <f>J934-H934</f>
        <v>0</v>
      </c>
      <c r="J934" s="24">
        <f>ROUND(F934*G934,2)</f>
        <v>0</v>
      </c>
      <c r="K934" s="24">
        <v>0</v>
      </c>
      <c r="L934" s="24">
        <f>F934*K934</f>
        <v>0</v>
      </c>
      <c r="M934" s="25" t="s">
        <v>11</v>
      </c>
      <c r="N934" s="24">
        <f>IF(M934="5",I934,0)</f>
        <v>0</v>
      </c>
      <c r="Y934" s="24">
        <f>IF(AC934=0,J934,0)</f>
        <v>0</v>
      </c>
      <c r="Z934" s="24">
        <f>IF(AC934=15,J934,0)</f>
        <v>0</v>
      </c>
      <c r="AA934" s="24">
        <f>IF(AC934=21,J934,0)</f>
        <v>0</v>
      </c>
      <c r="AC934" s="26">
        <v>21</v>
      </c>
      <c r="AD934" s="26">
        <f>G934*0</f>
        <v>0</v>
      </c>
      <c r="AE934" s="26">
        <f>G934*(1-0)</f>
        <v>0</v>
      </c>
      <c r="AL934" s="26">
        <f>F934*AD934</f>
        <v>0</v>
      </c>
      <c r="AM934" s="26">
        <f>F934*AE934</f>
        <v>0</v>
      </c>
      <c r="AN934" s="27" t="s">
        <v>1190</v>
      </c>
      <c r="AO934" s="27" t="s">
        <v>1204</v>
      </c>
      <c r="AP934" s="15" t="s">
        <v>1213</v>
      </c>
    </row>
    <row r="935" spans="1:42" x14ac:dyDescent="0.2">
      <c r="D935" s="28" t="s">
        <v>987</v>
      </c>
      <c r="F935" s="29">
        <v>7.0000000000000007E-2</v>
      </c>
    </row>
    <row r="936" spans="1:42" x14ac:dyDescent="0.2">
      <c r="A936" s="20"/>
      <c r="B936" s="21" t="s">
        <v>715</v>
      </c>
      <c r="C936" s="21" t="s">
        <v>705</v>
      </c>
      <c r="D936" s="57" t="s">
        <v>847</v>
      </c>
      <c r="E936" s="58"/>
      <c r="F936" s="58"/>
      <c r="G936" s="58"/>
      <c r="H936" s="22">
        <f>SUM(H937:H959)</f>
        <v>0</v>
      </c>
      <c r="I936" s="22">
        <f>SUM(I937:I959)</f>
        <v>0</v>
      </c>
      <c r="J936" s="22">
        <f>H936+I936</f>
        <v>0</v>
      </c>
      <c r="K936" s="15"/>
      <c r="L936" s="22">
        <f>SUM(L937:L959)</f>
        <v>0.52107720000000002</v>
      </c>
      <c r="O936" s="22">
        <f>IF(P936="PR",J936,SUM(N937:N959))</f>
        <v>0</v>
      </c>
      <c r="P936" s="15" t="s">
        <v>1174</v>
      </c>
      <c r="Q936" s="22">
        <f>IF(P936="HS",H936,0)</f>
        <v>0</v>
      </c>
      <c r="R936" s="22">
        <f>IF(P936="HS",I936-O936,0)</f>
        <v>0</v>
      </c>
      <c r="S936" s="22">
        <f>IF(P936="PS",H936,0)</f>
        <v>0</v>
      </c>
      <c r="T936" s="22">
        <f>IF(P936="PS",I936-O936,0)</f>
        <v>0</v>
      </c>
      <c r="U936" s="22">
        <f>IF(P936="MP",H936,0)</f>
        <v>0</v>
      </c>
      <c r="V936" s="22">
        <f>IF(P936="MP",I936-O936,0)</f>
        <v>0</v>
      </c>
      <c r="W936" s="22">
        <f>IF(P936="OM",H936,0)</f>
        <v>0</v>
      </c>
      <c r="X936" s="15" t="s">
        <v>715</v>
      </c>
      <c r="AH936" s="22">
        <f>SUM(Y937:Y959)</f>
        <v>0</v>
      </c>
      <c r="AI936" s="22">
        <f>SUM(Z937:Z959)</f>
        <v>0</v>
      </c>
      <c r="AJ936" s="22">
        <f>SUM(AA937:AA959)</f>
        <v>0</v>
      </c>
    </row>
    <row r="937" spans="1:42" x14ac:dyDescent="0.2">
      <c r="A937" s="23" t="s">
        <v>444</v>
      </c>
      <c r="B937" s="23" t="s">
        <v>715</v>
      </c>
      <c r="C937" s="23" t="s">
        <v>755</v>
      </c>
      <c r="D937" s="23" t="s">
        <v>848</v>
      </c>
      <c r="E937" s="23" t="s">
        <v>1146</v>
      </c>
      <c r="F937" s="24">
        <v>24.71</v>
      </c>
      <c r="G937" s="24">
        <v>0</v>
      </c>
      <c r="H937" s="24">
        <f>ROUND(F937*AD937,2)</f>
        <v>0</v>
      </c>
      <c r="I937" s="24">
        <f>J937-H937</f>
        <v>0</v>
      </c>
      <c r="J937" s="24">
        <f>ROUND(F937*G937,2)</f>
        <v>0</v>
      </c>
      <c r="K937" s="24">
        <v>0</v>
      </c>
      <c r="L937" s="24">
        <f>F937*K937</f>
        <v>0</v>
      </c>
      <c r="M937" s="25" t="s">
        <v>7</v>
      </c>
      <c r="N937" s="24">
        <f>IF(M937="5",I937,0)</f>
        <v>0</v>
      </c>
      <c r="Y937" s="24">
        <f>IF(AC937=0,J937,0)</f>
        <v>0</v>
      </c>
      <c r="Z937" s="24">
        <f>IF(AC937=15,J937,0)</f>
        <v>0</v>
      </c>
      <c r="AA937" s="24">
        <f>IF(AC937=21,J937,0)</f>
        <v>0</v>
      </c>
      <c r="AC937" s="26">
        <v>21</v>
      </c>
      <c r="AD937" s="26">
        <f>G937*0.334494773519164</f>
        <v>0</v>
      </c>
      <c r="AE937" s="26">
        <f>G937*(1-0.334494773519164)</f>
        <v>0</v>
      </c>
      <c r="AL937" s="26">
        <f>F937*AD937</f>
        <v>0</v>
      </c>
      <c r="AM937" s="26">
        <f>F937*AE937</f>
        <v>0</v>
      </c>
      <c r="AN937" s="27" t="s">
        <v>1191</v>
      </c>
      <c r="AO937" s="27" t="s">
        <v>1205</v>
      </c>
      <c r="AP937" s="15" t="s">
        <v>1213</v>
      </c>
    </row>
    <row r="938" spans="1:42" x14ac:dyDescent="0.2">
      <c r="D938" s="28" t="s">
        <v>1051</v>
      </c>
      <c r="F938" s="29">
        <v>9.43</v>
      </c>
    </row>
    <row r="939" spans="1:42" x14ac:dyDescent="0.2">
      <c r="D939" s="28" t="s">
        <v>1052</v>
      </c>
      <c r="F939" s="29">
        <v>11.52</v>
      </c>
    </row>
    <row r="940" spans="1:42" x14ac:dyDescent="0.2">
      <c r="D940" s="28" t="s">
        <v>1053</v>
      </c>
      <c r="F940" s="29">
        <v>3.76</v>
      </c>
    </row>
    <row r="941" spans="1:42" x14ac:dyDescent="0.2">
      <c r="A941" s="23" t="s">
        <v>445</v>
      </c>
      <c r="B941" s="23" t="s">
        <v>715</v>
      </c>
      <c r="C941" s="23" t="s">
        <v>756</v>
      </c>
      <c r="D941" s="23" t="s">
        <v>1252</v>
      </c>
      <c r="E941" s="23" t="s">
        <v>1146</v>
      </c>
      <c r="F941" s="24">
        <v>24.71</v>
      </c>
      <c r="G941" s="24">
        <v>0</v>
      </c>
      <c r="H941" s="24">
        <f>ROUND(F941*AD941,2)</f>
        <v>0</v>
      </c>
      <c r="I941" s="24">
        <f>J941-H941</f>
        <v>0</v>
      </c>
      <c r="J941" s="24">
        <f>ROUND(F941*G941,2)</f>
        <v>0</v>
      </c>
      <c r="K941" s="24">
        <v>1.1E-4</v>
      </c>
      <c r="L941" s="24">
        <f>F941*K941</f>
        <v>2.7181000000000002E-3</v>
      </c>
      <c r="M941" s="25" t="s">
        <v>7</v>
      </c>
      <c r="N941" s="24">
        <f>IF(M941="5",I941,0)</f>
        <v>0</v>
      </c>
      <c r="Y941" s="24">
        <f>IF(AC941=0,J941,0)</f>
        <v>0</v>
      </c>
      <c r="Z941" s="24">
        <f>IF(AC941=15,J941,0)</f>
        <v>0</v>
      </c>
      <c r="AA941" s="24">
        <f>IF(AC941=21,J941,0)</f>
        <v>0</v>
      </c>
      <c r="AC941" s="26">
        <v>21</v>
      </c>
      <c r="AD941" s="26">
        <f>G941*0.75</f>
        <v>0</v>
      </c>
      <c r="AE941" s="26">
        <f>G941*(1-0.75)</f>
        <v>0</v>
      </c>
      <c r="AL941" s="26">
        <f>F941*AD941</f>
        <v>0</v>
      </c>
      <c r="AM941" s="26">
        <f>F941*AE941</f>
        <v>0</v>
      </c>
      <c r="AN941" s="27" t="s">
        <v>1191</v>
      </c>
      <c r="AO941" s="27" t="s">
        <v>1205</v>
      </c>
      <c r="AP941" s="15" t="s">
        <v>1213</v>
      </c>
    </row>
    <row r="942" spans="1:42" x14ac:dyDescent="0.2">
      <c r="D942" s="28" t="s">
        <v>1054</v>
      </c>
      <c r="F942" s="29">
        <v>24.71</v>
      </c>
    </row>
    <row r="943" spans="1:42" x14ac:dyDescent="0.2">
      <c r="A943" s="23" t="s">
        <v>446</v>
      </c>
      <c r="B943" s="23" t="s">
        <v>715</v>
      </c>
      <c r="C943" s="23" t="s">
        <v>757</v>
      </c>
      <c r="D943" s="23" t="s">
        <v>1247</v>
      </c>
      <c r="E943" s="23" t="s">
        <v>1146</v>
      </c>
      <c r="F943" s="24">
        <v>24.71</v>
      </c>
      <c r="G943" s="24">
        <v>0</v>
      </c>
      <c r="H943" s="24">
        <f>ROUND(F943*AD943,2)</f>
        <v>0</v>
      </c>
      <c r="I943" s="24">
        <f>J943-H943</f>
        <v>0</v>
      </c>
      <c r="J943" s="24">
        <f>ROUND(F943*G943,2)</f>
        <v>0</v>
      </c>
      <c r="K943" s="24">
        <v>3.5000000000000001E-3</v>
      </c>
      <c r="L943" s="24">
        <f>F943*K943</f>
        <v>8.6485000000000006E-2</v>
      </c>
      <c r="M943" s="25" t="s">
        <v>7</v>
      </c>
      <c r="N943" s="24">
        <f>IF(M943="5",I943,0)</f>
        <v>0</v>
      </c>
      <c r="Y943" s="24">
        <f>IF(AC943=0,J943,0)</f>
        <v>0</v>
      </c>
      <c r="Z943" s="24">
        <f>IF(AC943=15,J943,0)</f>
        <v>0</v>
      </c>
      <c r="AA943" s="24">
        <f>IF(AC943=21,J943,0)</f>
        <v>0</v>
      </c>
      <c r="AC943" s="26">
        <v>21</v>
      </c>
      <c r="AD943" s="26">
        <f>G943*0.315275310834813</f>
        <v>0</v>
      </c>
      <c r="AE943" s="26">
        <f>G943*(1-0.315275310834813)</f>
        <v>0</v>
      </c>
      <c r="AL943" s="26">
        <f>F943*AD943</f>
        <v>0</v>
      </c>
      <c r="AM943" s="26">
        <f>F943*AE943</f>
        <v>0</v>
      </c>
      <c r="AN943" s="27" t="s">
        <v>1191</v>
      </c>
      <c r="AO943" s="27" t="s">
        <v>1205</v>
      </c>
      <c r="AP943" s="15" t="s">
        <v>1213</v>
      </c>
    </row>
    <row r="944" spans="1:42" x14ac:dyDescent="0.2">
      <c r="D944" s="28" t="s">
        <v>1054</v>
      </c>
      <c r="F944" s="29">
        <v>24.71</v>
      </c>
    </row>
    <row r="945" spans="1:42" x14ac:dyDescent="0.2">
      <c r="A945" s="31" t="s">
        <v>447</v>
      </c>
      <c r="B945" s="31" t="s">
        <v>715</v>
      </c>
      <c r="C945" s="31" t="s">
        <v>761</v>
      </c>
      <c r="D945" s="31" t="s">
        <v>1248</v>
      </c>
      <c r="E945" s="31" t="s">
        <v>1146</v>
      </c>
      <c r="F945" s="32">
        <v>25.95</v>
      </c>
      <c r="G945" s="32">
        <v>0</v>
      </c>
      <c r="H945" s="32">
        <f>ROUND(F945*AD945,2)</f>
        <v>0</v>
      </c>
      <c r="I945" s="32">
        <f>J945-H945</f>
        <v>0</v>
      </c>
      <c r="J945" s="32">
        <f>ROUND(F945*G945,2)</f>
        <v>0</v>
      </c>
      <c r="K945" s="32">
        <v>1.6E-2</v>
      </c>
      <c r="L945" s="32">
        <f>F945*K945</f>
        <v>0.41520000000000001</v>
      </c>
      <c r="M945" s="33" t="s">
        <v>1170</v>
      </c>
      <c r="N945" s="32">
        <f>IF(M945="5",I945,0)</f>
        <v>0</v>
      </c>
      <c r="Y945" s="32">
        <f>IF(AC945=0,J945,0)</f>
        <v>0</v>
      </c>
      <c r="Z945" s="32">
        <f>IF(AC945=15,J945,0)</f>
        <v>0</v>
      </c>
      <c r="AA945" s="32">
        <f>IF(AC945=21,J945,0)</f>
        <v>0</v>
      </c>
      <c r="AC945" s="26">
        <v>21</v>
      </c>
      <c r="AD945" s="26">
        <f>G945*1</f>
        <v>0</v>
      </c>
      <c r="AE945" s="26">
        <f>G945*(1-1)</f>
        <v>0</v>
      </c>
      <c r="AL945" s="26">
        <f>F945*AD945</f>
        <v>0</v>
      </c>
      <c r="AM945" s="26">
        <f>F945*AE945</f>
        <v>0</v>
      </c>
      <c r="AN945" s="27" t="s">
        <v>1191</v>
      </c>
      <c r="AO945" s="27" t="s">
        <v>1205</v>
      </c>
      <c r="AP945" s="15" t="s">
        <v>1213</v>
      </c>
    </row>
    <row r="946" spans="1:42" x14ac:dyDescent="0.2">
      <c r="D946" s="28" t="s">
        <v>1055</v>
      </c>
      <c r="F946" s="29">
        <v>25.95</v>
      </c>
    </row>
    <row r="947" spans="1:42" x14ac:dyDescent="0.2">
      <c r="A947" s="23" t="s">
        <v>448</v>
      </c>
      <c r="B947" s="23" t="s">
        <v>715</v>
      </c>
      <c r="C947" s="23" t="s">
        <v>758</v>
      </c>
      <c r="D947" s="23" t="s">
        <v>854</v>
      </c>
      <c r="E947" s="23" t="s">
        <v>1146</v>
      </c>
      <c r="F947" s="24">
        <v>24.71</v>
      </c>
      <c r="G947" s="24">
        <v>0</v>
      </c>
      <c r="H947" s="24">
        <f>ROUND(F947*AD947,2)</f>
        <v>0</v>
      </c>
      <c r="I947" s="24">
        <f>J947-H947</f>
        <v>0</v>
      </c>
      <c r="J947" s="24">
        <f>ROUND(F947*G947,2)</f>
        <v>0</v>
      </c>
      <c r="K947" s="24">
        <v>1.1E-4</v>
      </c>
      <c r="L947" s="24">
        <f>F947*K947</f>
        <v>2.7181000000000002E-3</v>
      </c>
      <c r="M947" s="25" t="s">
        <v>7</v>
      </c>
      <c r="N947" s="24">
        <f>IF(M947="5",I947,0)</f>
        <v>0</v>
      </c>
      <c r="Y947" s="24">
        <f>IF(AC947=0,J947,0)</f>
        <v>0</v>
      </c>
      <c r="Z947" s="24">
        <f>IF(AC947=15,J947,0)</f>
        <v>0</v>
      </c>
      <c r="AA947" s="24">
        <f>IF(AC947=21,J947,0)</f>
        <v>0</v>
      </c>
      <c r="AC947" s="26">
        <v>21</v>
      </c>
      <c r="AD947" s="26">
        <f>G947*1</f>
        <v>0</v>
      </c>
      <c r="AE947" s="26">
        <f>G947*(1-1)</f>
        <v>0</v>
      </c>
      <c r="AL947" s="26">
        <f>F947*AD947</f>
        <v>0</v>
      </c>
      <c r="AM947" s="26">
        <f>F947*AE947</f>
        <v>0</v>
      </c>
      <c r="AN947" s="27" t="s">
        <v>1191</v>
      </c>
      <c r="AO947" s="27" t="s">
        <v>1205</v>
      </c>
      <c r="AP947" s="15" t="s">
        <v>1213</v>
      </c>
    </row>
    <row r="948" spans="1:42" x14ac:dyDescent="0.2">
      <c r="D948" s="28" t="s">
        <v>1054</v>
      </c>
      <c r="F948" s="29">
        <v>24.71</v>
      </c>
    </row>
    <row r="949" spans="1:42" x14ac:dyDescent="0.2">
      <c r="A949" s="23" t="s">
        <v>449</v>
      </c>
      <c r="B949" s="23" t="s">
        <v>715</v>
      </c>
      <c r="C949" s="23" t="s">
        <v>759</v>
      </c>
      <c r="D949" s="23" t="s">
        <v>855</v>
      </c>
      <c r="E949" s="23" t="s">
        <v>1148</v>
      </c>
      <c r="F949" s="24">
        <v>44.3</v>
      </c>
      <c r="G949" s="24">
        <v>0</v>
      </c>
      <c r="H949" s="24">
        <f>ROUND(F949*AD949,2)</f>
        <v>0</v>
      </c>
      <c r="I949" s="24">
        <f>J949-H949</f>
        <v>0</v>
      </c>
      <c r="J949" s="24">
        <f>ROUND(F949*G949,2)</f>
        <v>0</v>
      </c>
      <c r="K949" s="24">
        <v>0</v>
      </c>
      <c r="L949" s="24">
        <f>F949*K949</f>
        <v>0</v>
      </c>
      <c r="M949" s="25" t="s">
        <v>7</v>
      </c>
      <c r="N949" s="24">
        <f>IF(M949="5",I949,0)</f>
        <v>0</v>
      </c>
      <c r="Y949" s="24">
        <f>IF(AC949=0,J949,0)</f>
        <v>0</v>
      </c>
      <c r="Z949" s="24">
        <f>IF(AC949=15,J949,0)</f>
        <v>0</v>
      </c>
      <c r="AA949" s="24">
        <f>IF(AC949=21,J949,0)</f>
        <v>0</v>
      </c>
      <c r="AC949" s="26">
        <v>21</v>
      </c>
      <c r="AD949" s="26">
        <f>G949*0</f>
        <v>0</v>
      </c>
      <c r="AE949" s="26">
        <f>G949*(1-0)</f>
        <v>0</v>
      </c>
      <c r="AL949" s="26">
        <f>F949*AD949</f>
        <v>0</v>
      </c>
      <c r="AM949" s="26">
        <f>F949*AE949</f>
        <v>0</v>
      </c>
      <c r="AN949" s="27" t="s">
        <v>1191</v>
      </c>
      <c r="AO949" s="27" t="s">
        <v>1205</v>
      </c>
      <c r="AP949" s="15" t="s">
        <v>1213</v>
      </c>
    </row>
    <row r="950" spans="1:42" x14ac:dyDescent="0.2">
      <c r="D950" s="28" t="s">
        <v>1056</v>
      </c>
      <c r="F950" s="29">
        <v>27.8</v>
      </c>
    </row>
    <row r="951" spans="1:42" x14ac:dyDescent="0.2">
      <c r="D951" s="28" t="s">
        <v>1057</v>
      </c>
      <c r="F951" s="29">
        <v>6.9</v>
      </c>
    </row>
    <row r="952" spans="1:42" x14ac:dyDescent="0.2">
      <c r="D952" s="28" t="s">
        <v>995</v>
      </c>
      <c r="F952" s="29">
        <v>9.6</v>
      </c>
    </row>
    <row r="953" spans="1:42" x14ac:dyDescent="0.2">
      <c r="A953" s="23" t="s">
        <v>450</v>
      </c>
      <c r="B953" s="23" t="s">
        <v>715</v>
      </c>
      <c r="C953" s="23" t="s">
        <v>760</v>
      </c>
      <c r="D953" s="23" t="s">
        <v>859</v>
      </c>
      <c r="E953" s="23" t="s">
        <v>1148</v>
      </c>
      <c r="F953" s="24">
        <v>7.25</v>
      </c>
      <c r="G953" s="24">
        <v>0</v>
      </c>
      <c r="H953" s="24">
        <f>ROUND(F953*AD953,2)</f>
        <v>0</v>
      </c>
      <c r="I953" s="24">
        <f>J953-H953</f>
        <v>0</v>
      </c>
      <c r="J953" s="24">
        <f>ROUND(F953*G953,2)</f>
        <v>0</v>
      </c>
      <c r="K953" s="24">
        <v>2.9999999999999997E-4</v>
      </c>
      <c r="L953" s="24">
        <f>F953*K953</f>
        <v>2.1749999999999999E-3</v>
      </c>
      <c r="M953" s="25" t="s">
        <v>7</v>
      </c>
      <c r="N953" s="24">
        <f>IF(M953="5",I953,0)</f>
        <v>0</v>
      </c>
      <c r="Y953" s="24">
        <f>IF(AC953=0,J953,0)</f>
        <v>0</v>
      </c>
      <c r="Z953" s="24">
        <f>IF(AC953=15,J953,0)</f>
        <v>0</v>
      </c>
      <c r="AA953" s="24">
        <f>IF(AC953=21,J953,0)</f>
        <v>0</v>
      </c>
      <c r="AC953" s="26">
        <v>21</v>
      </c>
      <c r="AD953" s="26">
        <f>G953*1</f>
        <v>0</v>
      </c>
      <c r="AE953" s="26">
        <f>G953*(1-1)</f>
        <v>0</v>
      </c>
      <c r="AL953" s="26">
        <f>F953*AD953</f>
        <v>0</v>
      </c>
      <c r="AM953" s="26">
        <f>F953*AE953</f>
        <v>0</v>
      </c>
      <c r="AN953" s="27" t="s">
        <v>1191</v>
      </c>
      <c r="AO953" s="27" t="s">
        <v>1205</v>
      </c>
      <c r="AP953" s="15" t="s">
        <v>1213</v>
      </c>
    </row>
    <row r="954" spans="1:42" x14ac:dyDescent="0.2">
      <c r="D954" s="28" t="s">
        <v>1058</v>
      </c>
      <c r="F954" s="29">
        <v>7.25</v>
      </c>
    </row>
    <row r="955" spans="1:42" x14ac:dyDescent="0.2">
      <c r="A955" s="23" t="s">
        <v>451</v>
      </c>
      <c r="B955" s="23" t="s">
        <v>715</v>
      </c>
      <c r="C955" s="23" t="s">
        <v>762</v>
      </c>
      <c r="D955" s="23" t="s">
        <v>862</v>
      </c>
      <c r="E955" s="23" t="s">
        <v>1148</v>
      </c>
      <c r="F955" s="24">
        <v>29.19</v>
      </c>
      <c r="G955" s="24">
        <v>0</v>
      </c>
      <c r="H955" s="24">
        <f>ROUND(F955*AD955,2)</f>
        <v>0</v>
      </c>
      <c r="I955" s="24">
        <f>J955-H955</f>
        <v>0</v>
      </c>
      <c r="J955" s="24">
        <f>ROUND(F955*G955,2)</f>
        <v>0</v>
      </c>
      <c r="K955" s="24">
        <v>2.9999999999999997E-4</v>
      </c>
      <c r="L955" s="24">
        <f>F955*K955</f>
        <v>8.7569999999999992E-3</v>
      </c>
      <c r="M955" s="25" t="s">
        <v>7</v>
      </c>
      <c r="N955" s="24">
        <f>IF(M955="5",I955,0)</f>
        <v>0</v>
      </c>
      <c r="Y955" s="24">
        <f>IF(AC955=0,J955,0)</f>
        <v>0</v>
      </c>
      <c r="Z955" s="24">
        <f>IF(AC955=15,J955,0)</f>
        <v>0</v>
      </c>
      <c r="AA955" s="24">
        <f>IF(AC955=21,J955,0)</f>
        <v>0</v>
      </c>
      <c r="AC955" s="26">
        <v>21</v>
      </c>
      <c r="AD955" s="26">
        <f>G955*1</f>
        <v>0</v>
      </c>
      <c r="AE955" s="26">
        <f>G955*(1-1)</f>
        <v>0</v>
      </c>
      <c r="AL955" s="26">
        <f>F955*AD955</f>
        <v>0</v>
      </c>
      <c r="AM955" s="26">
        <f>F955*AE955</f>
        <v>0</v>
      </c>
      <c r="AN955" s="27" t="s">
        <v>1191</v>
      </c>
      <c r="AO955" s="27" t="s">
        <v>1205</v>
      </c>
      <c r="AP955" s="15" t="s">
        <v>1213</v>
      </c>
    </row>
    <row r="956" spans="1:42" x14ac:dyDescent="0.2">
      <c r="D956" s="28" t="s">
        <v>1059</v>
      </c>
      <c r="F956" s="29">
        <v>29.19</v>
      </c>
    </row>
    <row r="957" spans="1:42" x14ac:dyDescent="0.2">
      <c r="A957" s="23" t="s">
        <v>452</v>
      </c>
      <c r="B957" s="23" t="s">
        <v>715</v>
      </c>
      <c r="C957" s="23" t="s">
        <v>763</v>
      </c>
      <c r="D957" s="23" t="s">
        <v>864</v>
      </c>
      <c r="E957" s="23" t="s">
        <v>1148</v>
      </c>
      <c r="F957" s="24">
        <v>10.08</v>
      </c>
      <c r="G957" s="24">
        <v>0</v>
      </c>
      <c r="H957" s="24">
        <f>ROUND(F957*AD957,2)</f>
        <v>0</v>
      </c>
      <c r="I957" s="24">
        <f>J957-H957</f>
        <v>0</v>
      </c>
      <c r="J957" s="24">
        <f>ROUND(F957*G957,2)</f>
        <v>0</v>
      </c>
      <c r="K957" s="24">
        <v>2.9999999999999997E-4</v>
      </c>
      <c r="L957" s="24">
        <f>F957*K957</f>
        <v>3.0239999999999998E-3</v>
      </c>
      <c r="M957" s="25" t="s">
        <v>7</v>
      </c>
      <c r="N957" s="24">
        <f>IF(M957="5",I957,0)</f>
        <v>0</v>
      </c>
      <c r="Y957" s="24">
        <f>IF(AC957=0,J957,0)</f>
        <v>0</v>
      </c>
      <c r="Z957" s="24">
        <f>IF(AC957=15,J957,0)</f>
        <v>0</v>
      </c>
      <c r="AA957" s="24">
        <f>IF(AC957=21,J957,0)</f>
        <v>0</v>
      </c>
      <c r="AC957" s="26">
        <v>21</v>
      </c>
      <c r="AD957" s="26">
        <f>G957*1</f>
        <v>0</v>
      </c>
      <c r="AE957" s="26">
        <f>G957*(1-1)</f>
        <v>0</v>
      </c>
      <c r="AL957" s="26">
        <f>F957*AD957</f>
        <v>0</v>
      </c>
      <c r="AM957" s="26">
        <f>F957*AE957</f>
        <v>0</v>
      </c>
      <c r="AN957" s="27" t="s">
        <v>1191</v>
      </c>
      <c r="AO957" s="27" t="s">
        <v>1205</v>
      </c>
      <c r="AP957" s="15" t="s">
        <v>1213</v>
      </c>
    </row>
    <row r="958" spans="1:42" x14ac:dyDescent="0.2">
      <c r="D958" s="28" t="s">
        <v>1060</v>
      </c>
      <c r="F958" s="29">
        <v>10.08</v>
      </c>
    </row>
    <row r="959" spans="1:42" x14ac:dyDescent="0.2">
      <c r="A959" s="23" t="s">
        <v>453</v>
      </c>
      <c r="B959" s="23" t="s">
        <v>715</v>
      </c>
      <c r="C959" s="23" t="s">
        <v>764</v>
      </c>
      <c r="D959" s="23" t="s">
        <v>866</v>
      </c>
      <c r="E959" s="23" t="s">
        <v>1149</v>
      </c>
      <c r="F959" s="24">
        <v>0.52</v>
      </c>
      <c r="G959" s="24">
        <v>0</v>
      </c>
      <c r="H959" s="24">
        <f>ROUND(F959*AD959,2)</f>
        <v>0</v>
      </c>
      <c r="I959" s="24">
        <f>J959-H959</f>
        <v>0</v>
      </c>
      <c r="J959" s="24">
        <f>ROUND(F959*G959,2)</f>
        <v>0</v>
      </c>
      <c r="K959" s="24">
        <v>0</v>
      </c>
      <c r="L959" s="24">
        <f>F959*K959</f>
        <v>0</v>
      </c>
      <c r="M959" s="25" t="s">
        <v>11</v>
      </c>
      <c r="N959" s="24">
        <f>IF(M959="5",I959,0)</f>
        <v>0</v>
      </c>
      <c r="Y959" s="24">
        <f>IF(AC959=0,J959,0)</f>
        <v>0</v>
      </c>
      <c r="Z959" s="24">
        <f>IF(AC959=15,J959,0)</f>
        <v>0</v>
      </c>
      <c r="AA959" s="24">
        <f>IF(AC959=21,J959,0)</f>
        <v>0</v>
      </c>
      <c r="AC959" s="26">
        <v>21</v>
      </c>
      <c r="AD959" s="26">
        <f>G959*0</f>
        <v>0</v>
      </c>
      <c r="AE959" s="26">
        <f>G959*(1-0)</f>
        <v>0</v>
      </c>
      <c r="AL959" s="26">
        <f>F959*AD959</f>
        <v>0</v>
      </c>
      <c r="AM959" s="26">
        <f>F959*AE959</f>
        <v>0</v>
      </c>
      <c r="AN959" s="27" t="s">
        <v>1191</v>
      </c>
      <c r="AO959" s="27" t="s">
        <v>1205</v>
      </c>
      <c r="AP959" s="15" t="s">
        <v>1213</v>
      </c>
    </row>
    <row r="960" spans="1:42" x14ac:dyDescent="0.2">
      <c r="D960" s="28" t="s">
        <v>1061</v>
      </c>
      <c r="F960" s="29">
        <v>0.52</v>
      </c>
    </row>
    <row r="961" spans="1:42" x14ac:dyDescent="0.2">
      <c r="A961" s="20"/>
      <c r="B961" s="21" t="s">
        <v>715</v>
      </c>
      <c r="C961" s="21" t="s">
        <v>706</v>
      </c>
      <c r="D961" s="57" t="s">
        <v>868</v>
      </c>
      <c r="E961" s="58"/>
      <c r="F961" s="58"/>
      <c r="G961" s="58"/>
      <c r="H961" s="22">
        <f>SUM(H962:H964)</f>
        <v>0</v>
      </c>
      <c r="I961" s="22">
        <f>SUM(I962:I964)</f>
        <v>0</v>
      </c>
      <c r="J961" s="22">
        <f>H961+I961</f>
        <v>0</v>
      </c>
      <c r="K961" s="15"/>
      <c r="L961" s="22">
        <f>SUM(L962:L964)</f>
        <v>7.3709999999999986E-4</v>
      </c>
      <c r="O961" s="22">
        <f>IF(P961="PR",J961,SUM(N962:N964))</f>
        <v>0</v>
      </c>
      <c r="P961" s="15" t="s">
        <v>1174</v>
      </c>
      <c r="Q961" s="22">
        <f>IF(P961="HS",H961,0)</f>
        <v>0</v>
      </c>
      <c r="R961" s="22">
        <f>IF(P961="HS",I961-O961,0)</f>
        <v>0</v>
      </c>
      <c r="S961" s="22">
        <f>IF(P961="PS",H961,0)</f>
        <v>0</v>
      </c>
      <c r="T961" s="22">
        <f>IF(P961="PS",I961-O961,0)</f>
        <v>0</v>
      </c>
      <c r="U961" s="22">
        <f>IF(P961="MP",H961,0)</f>
        <v>0</v>
      </c>
      <c r="V961" s="22">
        <f>IF(P961="MP",I961-O961,0)</f>
        <v>0</v>
      </c>
      <c r="W961" s="22">
        <f>IF(P961="OM",H961,0)</f>
        <v>0</v>
      </c>
      <c r="X961" s="15" t="s">
        <v>715</v>
      </c>
      <c r="AH961" s="22">
        <f>SUM(Y962:Y964)</f>
        <v>0</v>
      </c>
      <c r="AI961" s="22">
        <f>SUM(Z962:Z964)</f>
        <v>0</v>
      </c>
      <c r="AJ961" s="22">
        <f>SUM(AA962:AA964)</f>
        <v>0</v>
      </c>
    </row>
    <row r="962" spans="1:42" x14ac:dyDescent="0.2">
      <c r="A962" s="23" t="s">
        <v>454</v>
      </c>
      <c r="B962" s="23" t="s">
        <v>715</v>
      </c>
      <c r="C962" s="23" t="s">
        <v>765</v>
      </c>
      <c r="D962" s="23" t="s">
        <v>869</v>
      </c>
      <c r="E962" s="23" t="s">
        <v>1146</v>
      </c>
      <c r="F962" s="24">
        <v>3.51</v>
      </c>
      <c r="G962" s="24">
        <v>0</v>
      </c>
      <c r="H962" s="24">
        <f>ROUND(F962*AD962,2)</f>
        <v>0</v>
      </c>
      <c r="I962" s="24">
        <f>J962-H962</f>
        <v>0</v>
      </c>
      <c r="J962" s="24">
        <f>ROUND(F962*G962,2)</f>
        <v>0</v>
      </c>
      <c r="K962" s="24">
        <v>6.9999999999999994E-5</v>
      </c>
      <c r="L962" s="24">
        <f>F962*K962</f>
        <v>2.4569999999999995E-4</v>
      </c>
      <c r="M962" s="25" t="s">
        <v>7</v>
      </c>
      <c r="N962" s="24">
        <f>IF(M962="5",I962,0)</f>
        <v>0</v>
      </c>
      <c r="Y962" s="24">
        <f>IF(AC962=0,J962,0)</f>
        <v>0</v>
      </c>
      <c r="Z962" s="24">
        <f>IF(AC962=15,J962,0)</f>
        <v>0</v>
      </c>
      <c r="AA962" s="24">
        <f>IF(AC962=21,J962,0)</f>
        <v>0</v>
      </c>
      <c r="AC962" s="26">
        <v>21</v>
      </c>
      <c r="AD962" s="26">
        <f>G962*0.30859375</f>
        <v>0</v>
      </c>
      <c r="AE962" s="26">
        <f>G962*(1-0.30859375)</f>
        <v>0</v>
      </c>
      <c r="AL962" s="26">
        <f>F962*AD962</f>
        <v>0</v>
      </c>
      <c r="AM962" s="26">
        <f>F962*AE962</f>
        <v>0</v>
      </c>
      <c r="AN962" s="27" t="s">
        <v>1192</v>
      </c>
      <c r="AO962" s="27" t="s">
        <v>1205</v>
      </c>
      <c r="AP962" s="15" t="s">
        <v>1213</v>
      </c>
    </row>
    <row r="963" spans="1:42" x14ac:dyDescent="0.2">
      <c r="D963" s="28" t="s">
        <v>1000</v>
      </c>
      <c r="F963" s="29">
        <v>3.51</v>
      </c>
    </row>
    <row r="964" spans="1:42" x14ac:dyDescent="0.2">
      <c r="A964" s="23" t="s">
        <v>455</v>
      </c>
      <c r="B964" s="23" t="s">
        <v>715</v>
      </c>
      <c r="C964" s="23" t="s">
        <v>766</v>
      </c>
      <c r="D964" s="23" t="s">
        <v>1249</v>
      </c>
      <c r="E964" s="23" t="s">
        <v>1146</v>
      </c>
      <c r="F964" s="24">
        <v>3.51</v>
      </c>
      <c r="G964" s="24">
        <v>0</v>
      </c>
      <c r="H964" s="24">
        <f>ROUND(F964*AD964,2)</f>
        <v>0</v>
      </c>
      <c r="I964" s="24">
        <f>J964-H964</f>
        <v>0</v>
      </c>
      <c r="J964" s="24">
        <f>ROUND(F964*G964,2)</f>
        <v>0</v>
      </c>
      <c r="K964" s="24">
        <v>1.3999999999999999E-4</v>
      </c>
      <c r="L964" s="24">
        <f>F964*K964</f>
        <v>4.9139999999999991E-4</v>
      </c>
      <c r="M964" s="25" t="s">
        <v>7</v>
      </c>
      <c r="N964" s="24">
        <f>IF(M964="5",I964,0)</f>
        <v>0</v>
      </c>
      <c r="Y964" s="24">
        <f>IF(AC964=0,J964,0)</f>
        <v>0</v>
      </c>
      <c r="Z964" s="24">
        <f>IF(AC964=15,J964,0)</f>
        <v>0</v>
      </c>
      <c r="AA964" s="24">
        <f>IF(AC964=21,J964,0)</f>
        <v>0</v>
      </c>
      <c r="AC964" s="26">
        <v>21</v>
      </c>
      <c r="AD964" s="26">
        <f>G964*0.45045871559633</f>
        <v>0</v>
      </c>
      <c r="AE964" s="26">
        <f>G964*(1-0.45045871559633)</f>
        <v>0</v>
      </c>
      <c r="AL964" s="26">
        <f>F964*AD964</f>
        <v>0</v>
      </c>
      <c r="AM964" s="26">
        <f>F964*AE964</f>
        <v>0</v>
      </c>
      <c r="AN964" s="27" t="s">
        <v>1192</v>
      </c>
      <c r="AO964" s="27" t="s">
        <v>1205</v>
      </c>
      <c r="AP964" s="15" t="s">
        <v>1213</v>
      </c>
    </row>
    <row r="965" spans="1:42" x14ac:dyDescent="0.2">
      <c r="D965" s="28" t="s">
        <v>1000</v>
      </c>
      <c r="F965" s="29">
        <v>3.51</v>
      </c>
    </row>
    <row r="966" spans="1:42" x14ac:dyDescent="0.2">
      <c r="A966" s="20"/>
      <c r="B966" s="21" t="s">
        <v>715</v>
      </c>
      <c r="C966" s="21" t="s">
        <v>99</v>
      </c>
      <c r="D966" s="57" t="s">
        <v>872</v>
      </c>
      <c r="E966" s="58"/>
      <c r="F966" s="58"/>
      <c r="G966" s="58"/>
      <c r="H966" s="22">
        <f>SUM(H967:H975)</f>
        <v>0</v>
      </c>
      <c r="I966" s="22">
        <f>SUM(I967:I975)</f>
        <v>0</v>
      </c>
      <c r="J966" s="22">
        <f>H966+I966</f>
        <v>0</v>
      </c>
      <c r="K966" s="15"/>
      <c r="L966" s="22">
        <f>SUM(L967:L975)</f>
        <v>1.8663200000000001E-2</v>
      </c>
      <c r="O966" s="22">
        <f>IF(P966="PR",J966,SUM(N967:N975))</f>
        <v>0</v>
      </c>
      <c r="P966" s="15" t="s">
        <v>1173</v>
      </c>
      <c r="Q966" s="22">
        <f>IF(P966="HS",H966,0)</f>
        <v>0</v>
      </c>
      <c r="R966" s="22">
        <f>IF(P966="HS",I966-O966,0)</f>
        <v>0</v>
      </c>
      <c r="S966" s="22">
        <f>IF(P966="PS",H966,0)</f>
        <v>0</v>
      </c>
      <c r="T966" s="22">
        <f>IF(P966="PS",I966-O966,0)</f>
        <v>0</v>
      </c>
      <c r="U966" s="22">
        <f>IF(P966="MP",H966,0)</f>
        <v>0</v>
      </c>
      <c r="V966" s="22">
        <f>IF(P966="MP",I966-O966,0)</f>
        <v>0</v>
      </c>
      <c r="W966" s="22">
        <f>IF(P966="OM",H966,0)</f>
        <v>0</v>
      </c>
      <c r="X966" s="15" t="s">
        <v>715</v>
      </c>
      <c r="AH966" s="22">
        <f>SUM(Y967:Y975)</f>
        <v>0</v>
      </c>
      <c r="AI966" s="22">
        <f>SUM(Z967:Z975)</f>
        <v>0</v>
      </c>
      <c r="AJ966" s="22">
        <f>SUM(AA967:AA975)</f>
        <v>0</v>
      </c>
    </row>
    <row r="967" spans="1:42" x14ac:dyDescent="0.2">
      <c r="A967" s="23" t="s">
        <v>456</v>
      </c>
      <c r="B967" s="23" t="s">
        <v>715</v>
      </c>
      <c r="C967" s="23" t="s">
        <v>767</v>
      </c>
      <c r="D967" s="23" t="s">
        <v>873</v>
      </c>
      <c r="E967" s="23" t="s">
        <v>1151</v>
      </c>
      <c r="F967" s="24">
        <v>1</v>
      </c>
      <c r="G967" s="24">
        <v>0</v>
      </c>
      <c r="H967" s="24">
        <f>ROUND(F967*AD967,2)</f>
        <v>0</v>
      </c>
      <c r="I967" s="24">
        <f>J967-H967</f>
        <v>0</v>
      </c>
      <c r="J967" s="24">
        <f>ROUND(F967*G967,2)</f>
        <v>0</v>
      </c>
      <c r="K967" s="24">
        <v>0</v>
      </c>
      <c r="L967" s="24">
        <f>F967*K967</f>
        <v>0</v>
      </c>
      <c r="M967" s="25" t="s">
        <v>7</v>
      </c>
      <c r="N967" s="24">
        <f>IF(M967="5",I967,0)</f>
        <v>0</v>
      </c>
      <c r="Y967" s="24">
        <f>IF(AC967=0,J967,0)</f>
        <v>0</v>
      </c>
      <c r="Z967" s="24">
        <f>IF(AC967=15,J967,0)</f>
        <v>0</v>
      </c>
      <c r="AA967" s="24">
        <f>IF(AC967=21,J967,0)</f>
        <v>0</v>
      </c>
      <c r="AC967" s="26">
        <v>21</v>
      </c>
      <c r="AD967" s="26">
        <f>G967*0.297029702970297</f>
        <v>0</v>
      </c>
      <c r="AE967" s="26">
        <f>G967*(1-0.297029702970297)</f>
        <v>0</v>
      </c>
      <c r="AL967" s="26">
        <f>F967*AD967</f>
        <v>0</v>
      </c>
      <c r="AM967" s="26">
        <f>F967*AE967</f>
        <v>0</v>
      </c>
      <c r="AN967" s="27" t="s">
        <v>1193</v>
      </c>
      <c r="AO967" s="27" t="s">
        <v>1206</v>
      </c>
      <c r="AP967" s="15" t="s">
        <v>1213</v>
      </c>
    </row>
    <row r="968" spans="1:42" x14ac:dyDescent="0.2">
      <c r="D968" s="28" t="s">
        <v>831</v>
      </c>
      <c r="F968" s="29">
        <v>1</v>
      </c>
    </row>
    <row r="969" spans="1:42" x14ac:dyDescent="0.2">
      <c r="A969" s="23" t="s">
        <v>457</v>
      </c>
      <c r="B969" s="23" t="s">
        <v>715</v>
      </c>
      <c r="C969" s="23" t="s">
        <v>768</v>
      </c>
      <c r="D969" s="23" t="s">
        <v>1222</v>
      </c>
      <c r="E969" s="23" t="s">
        <v>1151</v>
      </c>
      <c r="F969" s="24">
        <v>1</v>
      </c>
      <c r="G969" s="24">
        <v>0</v>
      </c>
      <c r="H969" s="24">
        <f>ROUND(F969*AD969,2)</f>
        <v>0</v>
      </c>
      <c r="I969" s="24">
        <f>J969-H969</f>
        <v>0</v>
      </c>
      <c r="J969" s="24">
        <f>ROUND(F969*G969,2)</f>
        <v>0</v>
      </c>
      <c r="K969" s="24">
        <v>4.0000000000000002E-4</v>
      </c>
      <c r="L969" s="24">
        <f>F969*K969</f>
        <v>4.0000000000000002E-4</v>
      </c>
      <c r="M969" s="25" t="s">
        <v>7</v>
      </c>
      <c r="N969" s="24">
        <f>IF(M969="5",I969,0)</f>
        <v>0</v>
      </c>
      <c r="Y969" s="24">
        <f>IF(AC969=0,J969,0)</f>
        <v>0</v>
      </c>
      <c r="Z969" s="24">
        <f>IF(AC969=15,J969,0)</f>
        <v>0</v>
      </c>
      <c r="AA969" s="24">
        <f>IF(AC969=21,J969,0)</f>
        <v>0</v>
      </c>
      <c r="AC969" s="26">
        <v>21</v>
      </c>
      <c r="AD969" s="26">
        <f>G969*1</f>
        <v>0</v>
      </c>
      <c r="AE969" s="26">
        <f>G969*(1-1)</f>
        <v>0</v>
      </c>
      <c r="AL969" s="26">
        <f>F969*AD969</f>
        <v>0</v>
      </c>
      <c r="AM969" s="26">
        <f>F969*AE969</f>
        <v>0</v>
      </c>
      <c r="AN969" s="27" t="s">
        <v>1193</v>
      </c>
      <c r="AO969" s="27" t="s">
        <v>1206</v>
      </c>
      <c r="AP969" s="15" t="s">
        <v>1213</v>
      </c>
    </row>
    <row r="970" spans="1:42" x14ac:dyDescent="0.2">
      <c r="D970" s="28" t="s">
        <v>831</v>
      </c>
      <c r="F970" s="29">
        <v>1</v>
      </c>
    </row>
    <row r="971" spans="1:42" x14ac:dyDescent="0.2">
      <c r="A971" s="23" t="s">
        <v>458</v>
      </c>
      <c r="B971" s="23" t="s">
        <v>715</v>
      </c>
      <c r="C971" s="23" t="s">
        <v>769</v>
      </c>
      <c r="D971" s="23" t="s">
        <v>874</v>
      </c>
      <c r="E971" s="23" t="s">
        <v>1151</v>
      </c>
      <c r="F971" s="24">
        <v>1</v>
      </c>
      <c r="G971" s="24">
        <v>0</v>
      </c>
      <c r="H971" s="24">
        <f>ROUND(F971*AD971,2)</f>
        <v>0</v>
      </c>
      <c r="I971" s="24">
        <f>J971-H971</f>
        <v>0</v>
      </c>
      <c r="J971" s="24">
        <f>ROUND(F971*G971,2)</f>
        <v>0</v>
      </c>
      <c r="K971" s="24">
        <v>2.14E-3</v>
      </c>
      <c r="L971" s="24">
        <f>F971*K971</f>
        <v>2.14E-3</v>
      </c>
      <c r="M971" s="25" t="s">
        <v>7</v>
      </c>
      <c r="N971" s="24">
        <f>IF(M971="5",I971,0)</f>
        <v>0</v>
      </c>
      <c r="Y971" s="24">
        <f>IF(AC971=0,J971,0)</f>
        <v>0</v>
      </c>
      <c r="Z971" s="24">
        <f>IF(AC971=15,J971,0)</f>
        <v>0</v>
      </c>
      <c r="AA971" s="24">
        <f>IF(AC971=21,J971,0)</f>
        <v>0</v>
      </c>
      <c r="AC971" s="26">
        <v>21</v>
      </c>
      <c r="AD971" s="26">
        <f>G971*0.474254742547426</f>
        <v>0</v>
      </c>
      <c r="AE971" s="26">
        <f>G971*(1-0.474254742547426)</f>
        <v>0</v>
      </c>
      <c r="AL971" s="26">
        <f>F971*AD971</f>
        <v>0</v>
      </c>
      <c r="AM971" s="26">
        <f>F971*AE971</f>
        <v>0</v>
      </c>
      <c r="AN971" s="27" t="s">
        <v>1193</v>
      </c>
      <c r="AO971" s="27" t="s">
        <v>1206</v>
      </c>
      <c r="AP971" s="15" t="s">
        <v>1213</v>
      </c>
    </row>
    <row r="972" spans="1:42" x14ac:dyDescent="0.2">
      <c r="D972" s="28" t="s">
        <v>831</v>
      </c>
      <c r="F972" s="29">
        <v>1</v>
      </c>
    </row>
    <row r="973" spans="1:42" x14ac:dyDescent="0.2">
      <c r="A973" s="23" t="s">
        <v>459</v>
      </c>
      <c r="B973" s="23" t="s">
        <v>715</v>
      </c>
      <c r="C973" s="23" t="s">
        <v>770</v>
      </c>
      <c r="D973" s="23" t="s">
        <v>1223</v>
      </c>
      <c r="E973" s="23" t="s">
        <v>1151</v>
      </c>
      <c r="F973" s="24">
        <v>1</v>
      </c>
      <c r="G973" s="24">
        <v>0</v>
      </c>
      <c r="H973" s="24">
        <f>ROUND(F973*AD973,2)</f>
        <v>0</v>
      </c>
      <c r="I973" s="24">
        <f>J973-H973</f>
        <v>0</v>
      </c>
      <c r="J973" s="24">
        <f>ROUND(F973*G973,2)</f>
        <v>0</v>
      </c>
      <c r="K973" s="24">
        <v>1.4999999999999999E-2</v>
      </c>
      <c r="L973" s="24">
        <f>F973*K973</f>
        <v>1.4999999999999999E-2</v>
      </c>
      <c r="M973" s="25" t="s">
        <v>7</v>
      </c>
      <c r="N973" s="24">
        <f>IF(M973="5",I973,0)</f>
        <v>0</v>
      </c>
      <c r="Y973" s="24">
        <f>IF(AC973=0,J973,0)</f>
        <v>0</v>
      </c>
      <c r="Z973" s="24">
        <f>IF(AC973=15,J973,0)</f>
        <v>0</v>
      </c>
      <c r="AA973" s="24">
        <f>IF(AC973=21,J973,0)</f>
        <v>0</v>
      </c>
      <c r="AC973" s="26">
        <v>21</v>
      </c>
      <c r="AD973" s="26">
        <f>G973*1</f>
        <v>0</v>
      </c>
      <c r="AE973" s="26">
        <f>G973*(1-1)</f>
        <v>0</v>
      </c>
      <c r="AL973" s="26">
        <f>F973*AD973</f>
        <v>0</v>
      </c>
      <c r="AM973" s="26">
        <f>F973*AE973</f>
        <v>0</v>
      </c>
      <c r="AN973" s="27" t="s">
        <v>1193</v>
      </c>
      <c r="AO973" s="27" t="s">
        <v>1206</v>
      </c>
      <c r="AP973" s="15" t="s">
        <v>1213</v>
      </c>
    </row>
    <row r="974" spans="1:42" x14ac:dyDescent="0.2">
      <c r="D974" s="28" t="s">
        <v>831</v>
      </c>
      <c r="F974" s="29">
        <v>1</v>
      </c>
    </row>
    <row r="975" spans="1:42" x14ac:dyDescent="0.2">
      <c r="A975" s="23" t="s">
        <v>460</v>
      </c>
      <c r="B975" s="23" t="s">
        <v>715</v>
      </c>
      <c r="C975" s="23" t="s">
        <v>771</v>
      </c>
      <c r="D975" s="23" t="s">
        <v>875</v>
      </c>
      <c r="E975" s="23" t="s">
        <v>1146</v>
      </c>
      <c r="F975" s="24">
        <v>28.08</v>
      </c>
      <c r="G975" s="24">
        <v>0</v>
      </c>
      <c r="H975" s="24">
        <f>ROUND(F975*AD975,2)</f>
        <v>0</v>
      </c>
      <c r="I975" s="24">
        <f>J975-H975</f>
        <v>0</v>
      </c>
      <c r="J975" s="24">
        <f>ROUND(F975*G975,2)</f>
        <v>0</v>
      </c>
      <c r="K975" s="24">
        <v>4.0000000000000003E-5</v>
      </c>
      <c r="L975" s="24">
        <f>F975*K975</f>
        <v>1.1232E-3</v>
      </c>
      <c r="M975" s="25" t="s">
        <v>7</v>
      </c>
      <c r="N975" s="24">
        <f>IF(M975="5",I975,0)</f>
        <v>0</v>
      </c>
      <c r="Y975" s="24">
        <f>IF(AC975=0,J975,0)</f>
        <v>0</v>
      </c>
      <c r="Z975" s="24">
        <f>IF(AC975=15,J975,0)</f>
        <v>0</v>
      </c>
      <c r="AA975" s="24">
        <f>IF(AC975=21,J975,0)</f>
        <v>0</v>
      </c>
      <c r="AC975" s="26">
        <v>21</v>
      </c>
      <c r="AD975" s="26">
        <f>G975*0.0193808882907133</f>
        <v>0</v>
      </c>
      <c r="AE975" s="26">
        <f>G975*(1-0.0193808882907133)</f>
        <v>0</v>
      </c>
      <c r="AL975" s="26">
        <f>F975*AD975</f>
        <v>0</v>
      </c>
      <c r="AM975" s="26">
        <f>F975*AE975</f>
        <v>0</v>
      </c>
      <c r="AN975" s="27" t="s">
        <v>1193</v>
      </c>
      <c r="AO975" s="27" t="s">
        <v>1206</v>
      </c>
      <c r="AP975" s="15" t="s">
        <v>1213</v>
      </c>
    </row>
    <row r="976" spans="1:42" x14ac:dyDescent="0.2">
      <c r="D976" s="28" t="s">
        <v>1062</v>
      </c>
      <c r="F976" s="29">
        <v>28.08</v>
      </c>
    </row>
    <row r="977" spans="1:42" x14ac:dyDescent="0.2">
      <c r="A977" s="20"/>
      <c r="B977" s="21" t="s">
        <v>715</v>
      </c>
      <c r="C977" s="21" t="s">
        <v>100</v>
      </c>
      <c r="D977" s="57" t="s">
        <v>877</v>
      </c>
      <c r="E977" s="58"/>
      <c r="F977" s="58"/>
      <c r="G977" s="58"/>
      <c r="H977" s="22">
        <f>SUM(H978:H983)</f>
        <v>0</v>
      </c>
      <c r="I977" s="22">
        <f>SUM(I978:I983)</f>
        <v>0</v>
      </c>
      <c r="J977" s="22">
        <f>H977+I977</f>
        <v>0</v>
      </c>
      <c r="K977" s="15"/>
      <c r="L977" s="22">
        <f>SUM(L978:L983)</f>
        <v>8.5100000000000009E-2</v>
      </c>
      <c r="O977" s="22">
        <f>IF(P977="PR",J977,SUM(N978:N983))</f>
        <v>0</v>
      </c>
      <c r="P977" s="15" t="s">
        <v>1173</v>
      </c>
      <c r="Q977" s="22">
        <f>IF(P977="HS",H977,0)</f>
        <v>0</v>
      </c>
      <c r="R977" s="22">
        <f>IF(P977="HS",I977-O977,0)</f>
        <v>0</v>
      </c>
      <c r="S977" s="22">
        <f>IF(P977="PS",H977,0)</f>
        <v>0</v>
      </c>
      <c r="T977" s="22">
        <f>IF(P977="PS",I977-O977,0)</f>
        <v>0</v>
      </c>
      <c r="U977" s="22">
        <f>IF(P977="MP",H977,0)</f>
        <v>0</v>
      </c>
      <c r="V977" s="22">
        <f>IF(P977="MP",I977-O977,0)</f>
        <v>0</v>
      </c>
      <c r="W977" s="22">
        <f>IF(P977="OM",H977,0)</f>
        <v>0</v>
      </c>
      <c r="X977" s="15" t="s">
        <v>715</v>
      </c>
      <c r="AH977" s="22">
        <f>SUM(Y978:Y983)</f>
        <v>0</v>
      </c>
      <c r="AI977" s="22">
        <f>SUM(Z978:Z983)</f>
        <v>0</v>
      </c>
      <c r="AJ977" s="22">
        <f>SUM(AA978:AA983)</f>
        <v>0</v>
      </c>
    </row>
    <row r="978" spans="1:42" x14ac:dyDescent="0.2">
      <c r="A978" s="23" t="s">
        <v>461</v>
      </c>
      <c r="B978" s="23" t="s">
        <v>715</v>
      </c>
      <c r="C978" s="23" t="s">
        <v>772</v>
      </c>
      <c r="D978" s="23" t="s">
        <v>1022</v>
      </c>
      <c r="E978" s="23" t="s">
        <v>1151</v>
      </c>
      <c r="F978" s="24">
        <v>2</v>
      </c>
      <c r="G978" s="24">
        <v>0</v>
      </c>
      <c r="H978" s="24">
        <f t="shared" ref="H978:H983" si="108">ROUND(F978*AD978,2)</f>
        <v>0</v>
      </c>
      <c r="I978" s="24">
        <f t="shared" ref="I978:I983" si="109">J978-H978</f>
        <v>0</v>
      </c>
      <c r="J978" s="24">
        <f t="shared" ref="J978:J983" si="110">ROUND(F978*G978,2)</f>
        <v>0</v>
      </c>
      <c r="K978" s="24">
        <v>4.0000000000000002E-4</v>
      </c>
      <c r="L978" s="24">
        <f t="shared" ref="L978:L983" si="111">F978*K978</f>
        <v>8.0000000000000004E-4</v>
      </c>
      <c r="M978" s="25" t="s">
        <v>8</v>
      </c>
      <c r="N978" s="24">
        <f t="shared" ref="N978:N983" si="112">IF(M978="5",I978,0)</f>
        <v>0</v>
      </c>
      <c r="Y978" s="24">
        <f t="shared" ref="Y978:Y983" si="113">IF(AC978=0,J978,0)</f>
        <v>0</v>
      </c>
      <c r="Z978" s="24">
        <f t="shared" ref="Z978:Z983" si="114">IF(AC978=15,J978,0)</f>
        <v>0</v>
      </c>
      <c r="AA978" s="24">
        <f t="shared" ref="AA978:AA983" si="115">IF(AC978=21,J978,0)</f>
        <v>0</v>
      </c>
      <c r="AC978" s="26">
        <v>21</v>
      </c>
      <c r="AD978" s="26">
        <f t="shared" ref="AD978:AD983" si="116">G978*0</f>
        <v>0</v>
      </c>
      <c r="AE978" s="26">
        <f t="shared" ref="AE978:AE983" si="117">G978*(1-0)</f>
        <v>0</v>
      </c>
      <c r="AL978" s="26">
        <f t="shared" ref="AL978:AL983" si="118">F978*AD978</f>
        <v>0</v>
      </c>
      <c r="AM978" s="26">
        <f t="shared" ref="AM978:AM983" si="119">F978*AE978</f>
        <v>0</v>
      </c>
      <c r="AN978" s="27" t="s">
        <v>1194</v>
      </c>
      <c r="AO978" s="27" t="s">
        <v>1206</v>
      </c>
      <c r="AP978" s="15" t="s">
        <v>1213</v>
      </c>
    </row>
    <row r="979" spans="1:42" x14ac:dyDescent="0.2">
      <c r="A979" s="23" t="s">
        <v>462</v>
      </c>
      <c r="B979" s="23" t="s">
        <v>715</v>
      </c>
      <c r="C979" s="23" t="s">
        <v>773</v>
      </c>
      <c r="D979" s="23" t="s">
        <v>879</v>
      </c>
      <c r="E979" s="23" t="s">
        <v>1151</v>
      </c>
      <c r="F979" s="24">
        <v>2</v>
      </c>
      <c r="G979" s="24">
        <v>0</v>
      </c>
      <c r="H979" s="24">
        <f t="shared" si="108"/>
        <v>0</v>
      </c>
      <c r="I979" s="24">
        <f t="shared" si="109"/>
        <v>0</v>
      </c>
      <c r="J979" s="24">
        <f t="shared" si="110"/>
        <v>0</v>
      </c>
      <c r="K979" s="24">
        <v>4.0000000000000002E-4</v>
      </c>
      <c r="L979" s="24">
        <f t="shared" si="111"/>
        <v>8.0000000000000004E-4</v>
      </c>
      <c r="M979" s="25" t="s">
        <v>8</v>
      </c>
      <c r="N979" s="24">
        <f t="shared" si="112"/>
        <v>0</v>
      </c>
      <c r="Y979" s="24">
        <f t="shared" si="113"/>
        <v>0</v>
      </c>
      <c r="Z979" s="24">
        <f t="shared" si="114"/>
        <v>0</v>
      </c>
      <c r="AA979" s="24">
        <f t="shared" si="115"/>
        <v>0</v>
      </c>
      <c r="AC979" s="26">
        <v>21</v>
      </c>
      <c r="AD979" s="26">
        <f t="shared" si="116"/>
        <v>0</v>
      </c>
      <c r="AE979" s="26">
        <f t="shared" si="117"/>
        <v>0</v>
      </c>
      <c r="AL979" s="26">
        <f t="shared" si="118"/>
        <v>0</v>
      </c>
      <c r="AM979" s="26">
        <f t="shared" si="119"/>
        <v>0</v>
      </c>
      <c r="AN979" s="27" t="s">
        <v>1194</v>
      </c>
      <c r="AO979" s="27" t="s">
        <v>1206</v>
      </c>
      <c r="AP979" s="15" t="s">
        <v>1213</v>
      </c>
    </row>
    <row r="980" spans="1:42" x14ac:dyDescent="0.2">
      <c r="A980" s="23" t="s">
        <v>463</v>
      </c>
      <c r="B980" s="23" t="s">
        <v>715</v>
      </c>
      <c r="C980" s="23" t="s">
        <v>774</v>
      </c>
      <c r="D980" s="23" t="s">
        <v>880</v>
      </c>
      <c r="E980" s="23" t="s">
        <v>1151</v>
      </c>
      <c r="F980" s="24">
        <v>2</v>
      </c>
      <c r="G980" s="24">
        <v>0</v>
      </c>
      <c r="H980" s="24">
        <f t="shared" si="108"/>
        <v>0</v>
      </c>
      <c r="I980" s="24">
        <f t="shared" si="109"/>
        <v>0</v>
      </c>
      <c r="J980" s="24">
        <f t="shared" si="110"/>
        <v>0</v>
      </c>
      <c r="K980" s="24">
        <v>3.0000000000000001E-3</v>
      </c>
      <c r="L980" s="24">
        <f t="shared" si="111"/>
        <v>6.0000000000000001E-3</v>
      </c>
      <c r="M980" s="25" t="s">
        <v>8</v>
      </c>
      <c r="N980" s="24">
        <f t="shared" si="112"/>
        <v>0</v>
      </c>
      <c r="Y980" s="24">
        <f t="shared" si="113"/>
        <v>0</v>
      </c>
      <c r="Z980" s="24">
        <f t="shared" si="114"/>
        <v>0</v>
      </c>
      <c r="AA980" s="24">
        <f t="shared" si="115"/>
        <v>0</v>
      </c>
      <c r="AC980" s="26">
        <v>21</v>
      </c>
      <c r="AD980" s="26">
        <f t="shared" si="116"/>
        <v>0</v>
      </c>
      <c r="AE980" s="26">
        <f t="shared" si="117"/>
        <v>0</v>
      </c>
      <c r="AL980" s="26">
        <f t="shared" si="118"/>
        <v>0</v>
      </c>
      <c r="AM980" s="26">
        <f t="shared" si="119"/>
        <v>0</v>
      </c>
      <c r="AN980" s="27" t="s">
        <v>1194</v>
      </c>
      <c r="AO980" s="27" t="s">
        <v>1206</v>
      </c>
      <c r="AP980" s="15" t="s">
        <v>1213</v>
      </c>
    </row>
    <row r="981" spans="1:42" x14ac:dyDescent="0.2">
      <c r="A981" s="23" t="s">
        <v>464</v>
      </c>
      <c r="B981" s="23" t="s">
        <v>715</v>
      </c>
      <c r="C981" s="23" t="s">
        <v>775</v>
      </c>
      <c r="D981" s="23" t="s">
        <v>881</v>
      </c>
      <c r="E981" s="23" t="s">
        <v>1151</v>
      </c>
      <c r="F981" s="24">
        <v>1</v>
      </c>
      <c r="G981" s="24">
        <v>0</v>
      </c>
      <c r="H981" s="24">
        <f t="shared" si="108"/>
        <v>0</v>
      </c>
      <c r="I981" s="24">
        <f t="shared" si="109"/>
        <v>0</v>
      </c>
      <c r="J981" s="24">
        <f t="shared" si="110"/>
        <v>0</v>
      </c>
      <c r="K981" s="24">
        <v>5.0000000000000001E-4</v>
      </c>
      <c r="L981" s="24">
        <f t="shared" si="111"/>
        <v>5.0000000000000001E-4</v>
      </c>
      <c r="M981" s="25" t="s">
        <v>8</v>
      </c>
      <c r="N981" s="24">
        <f t="shared" si="112"/>
        <v>0</v>
      </c>
      <c r="Y981" s="24">
        <f t="shared" si="113"/>
        <v>0</v>
      </c>
      <c r="Z981" s="24">
        <f t="shared" si="114"/>
        <v>0</v>
      </c>
      <c r="AA981" s="24">
        <f t="shared" si="115"/>
        <v>0</v>
      </c>
      <c r="AC981" s="26">
        <v>21</v>
      </c>
      <c r="AD981" s="26">
        <f t="shared" si="116"/>
        <v>0</v>
      </c>
      <c r="AE981" s="26">
        <f t="shared" si="117"/>
        <v>0</v>
      </c>
      <c r="AL981" s="26">
        <f t="shared" si="118"/>
        <v>0</v>
      </c>
      <c r="AM981" s="26">
        <f t="shared" si="119"/>
        <v>0</v>
      </c>
      <c r="AN981" s="27" t="s">
        <v>1194</v>
      </c>
      <c r="AO981" s="27" t="s">
        <v>1206</v>
      </c>
      <c r="AP981" s="15" t="s">
        <v>1213</v>
      </c>
    </row>
    <row r="982" spans="1:42" x14ac:dyDescent="0.2">
      <c r="A982" s="23" t="s">
        <v>465</v>
      </c>
      <c r="B982" s="23" t="s">
        <v>715</v>
      </c>
      <c r="C982" s="23" t="s">
        <v>776</v>
      </c>
      <c r="D982" s="23" t="s">
        <v>882</v>
      </c>
      <c r="E982" s="23" t="s">
        <v>1146</v>
      </c>
      <c r="F982" s="24">
        <v>3.5</v>
      </c>
      <c r="G982" s="24">
        <v>0</v>
      </c>
      <c r="H982" s="24">
        <f t="shared" si="108"/>
        <v>0</v>
      </c>
      <c r="I982" s="24">
        <f t="shared" si="109"/>
        <v>0</v>
      </c>
      <c r="J982" s="24">
        <f t="shared" si="110"/>
        <v>0</v>
      </c>
      <c r="K982" s="24">
        <v>0.02</v>
      </c>
      <c r="L982" s="24">
        <f t="shared" si="111"/>
        <v>7.0000000000000007E-2</v>
      </c>
      <c r="M982" s="25" t="s">
        <v>7</v>
      </c>
      <c r="N982" s="24">
        <f t="shared" si="112"/>
        <v>0</v>
      </c>
      <c r="Y982" s="24">
        <f t="shared" si="113"/>
        <v>0</v>
      </c>
      <c r="Z982" s="24">
        <f t="shared" si="114"/>
        <v>0</v>
      </c>
      <c r="AA982" s="24">
        <f t="shared" si="115"/>
        <v>0</v>
      </c>
      <c r="AC982" s="26">
        <v>21</v>
      </c>
      <c r="AD982" s="26">
        <f t="shared" si="116"/>
        <v>0</v>
      </c>
      <c r="AE982" s="26">
        <f t="shared" si="117"/>
        <v>0</v>
      </c>
      <c r="AL982" s="26">
        <f t="shared" si="118"/>
        <v>0</v>
      </c>
      <c r="AM982" s="26">
        <f t="shared" si="119"/>
        <v>0</v>
      </c>
      <c r="AN982" s="27" t="s">
        <v>1194</v>
      </c>
      <c r="AO982" s="27" t="s">
        <v>1206</v>
      </c>
      <c r="AP982" s="15" t="s">
        <v>1213</v>
      </c>
    </row>
    <row r="983" spans="1:42" x14ac:dyDescent="0.2">
      <c r="A983" s="23" t="s">
        <v>466</v>
      </c>
      <c r="B983" s="23" t="s">
        <v>715</v>
      </c>
      <c r="C983" s="23" t="s">
        <v>777</v>
      </c>
      <c r="D983" s="23" t="s">
        <v>884</v>
      </c>
      <c r="E983" s="23" t="s">
        <v>1151</v>
      </c>
      <c r="F983" s="24">
        <v>1</v>
      </c>
      <c r="G983" s="24">
        <v>0</v>
      </c>
      <c r="H983" s="24">
        <f t="shared" si="108"/>
        <v>0</v>
      </c>
      <c r="I983" s="24">
        <f t="shared" si="109"/>
        <v>0</v>
      </c>
      <c r="J983" s="24">
        <f t="shared" si="110"/>
        <v>0</v>
      </c>
      <c r="K983" s="24">
        <v>7.0000000000000001E-3</v>
      </c>
      <c r="L983" s="24">
        <f t="shared" si="111"/>
        <v>7.0000000000000001E-3</v>
      </c>
      <c r="M983" s="25" t="s">
        <v>8</v>
      </c>
      <c r="N983" s="24">
        <f t="shared" si="112"/>
        <v>0</v>
      </c>
      <c r="Y983" s="24">
        <f t="shared" si="113"/>
        <v>0</v>
      </c>
      <c r="Z983" s="24">
        <f t="shared" si="114"/>
        <v>0</v>
      </c>
      <c r="AA983" s="24">
        <f t="shared" si="115"/>
        <v>0</v>
      </c>
      <c r="AC983" s="26">
        <v>21</v>
      </c>
      <c r="AD983" s="26">
        <f t="shared" si="116"/>
        <v>0</v>
      </c>
      <c r="AE983" s="26">
        <f t="shared" si="117"/>
        <v>0</v>
      </c>
      <c r="AL983" s="26">
        <f t="shared" si="118"/>
        <v>0</v>
      </c>
      <c r="AM983" s="26">
        <f t="shared" si="119"/>
        <v>0</v>
      </c>
      <c r="AN983" s="27" t="s">
        <v>1194</v>
      </c>
      <c r="AO983" s="27" t="s">
        <v>1206</v>
      </c>
      <c r="AP983" s="15" t="s">
        <v>1213</v>
      </c>
    </row>
    <row r="984" spans="1:42" x14ac:dyDescent="0.2">
      <c r="A984" s="20"/>
      <c r="B984" s="21" t="s">
        <v>715</v>
      </c>
      <c r="C984" s="21" t="s">
        <v>101</v>
      </c>
      <c r="D984" s="57" t="s">
        <v>885</v>
      </c>
      <c r="E984" s="58"/>
      <c r="F984" s="58"/>
      <c r="G984" s="58"/>
      <c r="H984" s="22">
        <f>SUM(H985:H991)</f>
        <v>0</v>
      </c>
      <c r="I984" s="22">
        <f>SUM(I985:I991)</f>
        <v>0</v>
      </c>
      <c r="J984" s="22">
        <f>H984+I984</f>
        <v>0</v>
      </c>
      <c r="K984" s="15"/>
      <c r="L984" s="22">
        <f>SUM(L985:L991)</f>
        <v>1.3324200000000002</v>
      </c>
      <c r="O984" s="22">
        <f>IF(P984="PR",J984,SUM(N985:N991))</f>
        <v>0</v>
      </c>
      <c r="P984" s="15" t="s">
        <v>1173</v>
      </c>
      <c r="Q984" s="22">
        <f>IF(P984="HS",H984,0)</f>
        <v>0</v>
      </c>
      <c r="R984" s="22">
        <f>IF(P984="HS",I984-O984,0)</f>
        <v>0</v>
      </c>
      <c r="S984" s="22">
        <f>IF(P984="PS",H984,0)</f>
        <v>0</v>
      </c>
      <c r="T984" s="22">
        <f>IF(P984="PS",I984-O984,0)</f>
        <v>0</v>
      </c>
      <c r="U984" s="22">
        <f>IF(P984="MP",H984,0)</f>
        <v>0</v>
      </c>
      <c r="V984" s="22">
        <f>IF(P984="MP",I984-O984,0)</f>
        <v>0</v>
      </c>
      <c r="W984" s="22">
        <f>IF(P984="OM",H984,0)</f>
        <v>0</v>
      </c>
      <c r="X984" s="15" t="s">
        <v>715</v>
      </c>
      <c r="AH984" s="22">
        <f>SUM(Y985:Y991)</f>
        <v>0</v>
      </c>
      <c r="AI984" s="22">
        <f>SUM(Z985:Z991)</f>
        <v>0</v>
      </c>
      <c r="AJ984" s="22">
        <f>SUM(AA985:AA991)</f>
        <v>0</v>
      </c>
    </row>
    <row r="985" spans="1:42" x14ac:dyDescent="0.2">
      <c r="A985" s="23" t="s">
        <v>467</v>
      </c>
      <c r="B985" s="23" t="s">
        <v>715</v>
      </c>
      <c r="C985" s="23" t="s">
        <v>778</v>
      </c>
      <c r="D985" s="23" t="s">
        <v>886</v>
      </c>
      <c r="E985" s="23" t="s">
        <v>1151</v>
      </c>
      <c r="F985" s="24">
        <v>1</v>
      </c>
      <c r="G985" s="24">
        <v>0</v>
      </c>
      <c r="H985" s="24">
        <f t="shared" ref="H985:H991" si="120">ROUND(F985*AD985,2)</f>
        <v>0</v>
      </c>
      <c r="I985" s="24">
        <f t="shared" ref="I985:I991" si="121">J985-H985</f>
        <v>0</v>
      </c>
      <c r="J985" s="24">
        <f t="shared" ref="J985:J991" si="122">ROUND(F985*G985,2)</f>
        <v>0</v>
      </c>
      <c r="K985" s="24">
        <v>1.56E-3</v>
      </c>
      <c r="L985" s="24">
        <f t="shared" ref="L985:L991" si="123">F985*K985</f>
        <v>1.56E-3</v>
      </c>
      <c r="M985" s="25" t="s">
        <v>7</v>
      </c>
      <c r="N985" s="24">
        <f t="shared" ref="N985:N991" si="124">IF(M985="5",I985,0)</f>
        <v>0</v>
      </c>
      <c r="Y985" s="24">
        <f t="shared" ref="Y985:Y991" si="125">IF(AC985=0,J985,0)</f>
        <v>0</v>
      </c>
      <c r="Z985" s="24">
        <f t="shared" ref="Z985:Z991" si="126">IF(AC985=15,J985,0)</f>
        <v>0</v>
      </c>
      <c r="AA985" s="24">
        <f t="shared" ref="AA985:AA991" si="127">IF(AC985=21,J985,0)</f>
        <v>0</v>
      </c>
      <c r="AC985" s="26">
        <v>21</v>
      </c>
      <c r="AD985" s="26">
        <f t="shared" ref="AD985:AD991" si="128">G985*0</f>
        <v>0</v>
      </c>
      <c r="AE985" s="26">
        <f t="shared" ref="AE985:AE991" si="129">G985*(1-0)</f>
        <v>0</v>
      </c>
      <c r="AL985" s="26">
        <f t="shared" ref="AL985:AL991" si="130">F985*AD985</f>
        <v>0</v>
      </c>
      <c r="AM985" s="26">
        <f t="shared" ref="AM985:AM991" si="131">F985*AE985</f>
        <v>0</v>
      </c>
      <c r="AN985" s="27" t="s">
        <v>1195</v>
      </c>
      <c r="AO985" s="27" t="s">
        <v>1206</v>
      </c>
      <c r="AP985" s="15" t="s">
        <v>1213</v>
      </c>
    </row>
    <row r="986" spans="1:42" x14ac:dyDescent="0.2">
      <c r="A986" s="23" t="s">
        <v>468</v>
      </c>
      <c r="B986" s="23" t="s">
        <v>715</v>
      </c>
      <c r="C986" s="23" t="s">
        <v>779</v>
      </c>
      <c r="D986" s="23" t="s">
        <v>887</v>
      </c>
      <c r="E986" s="23" t="s">
        <v>1151</v>
      </c>
      <c r="F986" s="24">
        <v>1</v>
      </c>
      <c r="G986" s="24">
        <v>0</v>
      </c>
      <c r="H986" s="24">
        <f t="shared" si="120"/>
        <v>0</v>
      </c>
      <c r="I986" s="24">
        <f t="shared" si="121"/>
        <v>0</v>
      </c>
      <c r="J986" s="24">
        <f t="shared" si="122"/>
        <v>0</v>
      </c>
      <c r="K986" s="24">
        <v>1.9460000000000002E-2</v>
      </c>
      <c r="L986" s="24">
        <f t="shared" si="123"/>
        <v>1.9460000000000002E-2</v>
      </c>
      <c r="M986" s="25" t="s">
        <v>7</v>
      </c>
      <c r="N986" s="24">
        <f t="shared" si="124"/>
        <v>0</v>
      </c>
      <c r="Y986" s="24">
        <f t="shared" si="125"/>
        <v>0</v>
      </c>
      <c r="Z986" s="24">
        <f t="shared" si="126"/>
        <v>0</v>
      </c>
      <c r="AA986" s="24">
        <f t="shared" si="127"/>
        <v>0</v>
      </c>
      <c r="AC986" s="26">
        <v>21</v>
      </c>
      <c r="AD986" s="26">
        <f t="shared" si="128"/>
        <v>0</v>
      </c>
      <c r="AE986" s="26">
        <f t="shared" si="129"/>
        <v>0</v>
      </c>
      <c r="AL986" s="26">
        <f t="shared" si="130"/>
        <v>0</v>
      </c>
      <c r="AM986" s="26">
        <f t="shared" si="131"/>
        <v>0</v>
      </c>
      <c r="AN986" s="27" t="s">
        <v>1195</v>
      </c>
      <c r="AO986" s="27" t="s">
        <v>1206</v>
      </c>
      <c r="AP986" s="15" t="s">
        <v>1213</v>
      </c>
    </row>
    <row r="987" spans="1:42" x14ac:dyDescent="0.2">
      <c r="A987" s="23" t="s">
        <v>469</v>
      </c>
      <c r="B987" s="23" t="s">
        <v>715</v>
      </c>
      <c r="C987" s="23" t="s">
        <v>780</v>
      </c>
      <c r="D987" s="23" t="s">
        <v>888</v>
      </c>
      <c r="E987" s="23" t="s">
        <v>1151</v>
      </c>
      <c r="F987" s="24">
        <v>1</v>
      </c>
      <c r="G987" s="24">
        <v>0</v>
      </c>
      <c r="H987" s="24">
        <f t="shared" si="120"/>
        <v>0</v>
      </c>
      <c r="I987" s="24">
        <f t="shared" si="121"/>
        <v>0</v>
      </c>
      <c r="J987" s="24">
        <f t="shared" si="122"/>
        <v>0</v>
      </c>
      <c r="K987" s="24">
        <v>2.4500000000000001E-2</v>
      </c>
      <c r="L987" s="24">
        <f t="shared" si="123"/>
        <v>2.4500000000000001E-2</v>
      </c>
      <c r="M987" s="25" t="s">
        <v>7</v>
      </c>
      <c r="N987" s="24">
        <f t="shared" si="124"/>
        <v>0</v>
      </c>
      <c r="Y987" s="24">
        <f t="shared" si="125"/>
        <v>0</v>
      </c>
      <c r="Z987" s="24">
        <f t="shared" si="126"/>
        <v>0</v>
      </c>
      <c r="AA987" s="24">
        <f t="shared" si="127"/>
        <v>0</v>
      </c>
      <c r="AC987" s="26">
        <v>21</v>
      </c>
      <c r="AD987" s="26">
        <f t="shared" si="128"/>
        <v>0</v>
      </c>
      <c r="AE987" s="26">
        <f t="shared" si="129"/>
        <v>0</v>
      </c>
      <c r="AL987" s="26">
        <f t="shared" si="130"/>
        <v>0</v>
      </c>
      <c r="AM987" s="26">
        <f t="shared" si="131"/>
        <v>0</v>
      </c>
      <c r="AN987" s="27" t="s">
        <v>1195</v>
      </c>
      <c r="AO987" s="27" t="s">
        <v>1206</v>
      </c>
      <c r="AP987" s="15" t="s">
        <v>1213</v>
      </c>
    </row>
    <row r="988" spans="1:42" x14ac:dyDescent="0.2">
      <c r="A988" s="23" t="s">
        <v>470</v>
      </c>
      <c r="B988" s="23" t="s">
        <v>715</v>
      </c>
      <c r="C988" s="23" t="s">
        <v>781</v>
      </c>
      <c r="D988" s="23" t="s">
        <v>889</v>
      </c>
      <c r="E988" s="23" t="s">
        <v>1151</v>
      </c>
      <c r="F988" s="24">
        <v>1</v>
      </c>
      <c r="G988" s="24">
        <v>0</v>
      </c>
      <c r="H988" s="24">
        <f t="shared" si="120"/>
        <v>0</v>
      </c>
      <c r="I988" s="24">
        <f t="shared" si="121"/>
        <v>0</v>
      </c>
      <c r="J988" s="24">
        <f t="shared" si="122"/>
        <v>0</v>
      </c>
      <c r="K988" s="24">
        <v>5.1999999999999995E-4</v>
      </c>
      <c r="L988" s="24">
        <f t="shared" si="123"/>
        <v>5.1999999999999995E-4</v>
      </c>
      <c r="M988" s="25" t="s">
        <v>7</v>
      </c>
      <c r="N988" s="24">
        <f t="shared" si="124"/>
        <v>0</v>
      </c>
      <c r="Y988" s="24">
        <f t="shared" si="125"/>
        <v>0</v>
      </c>
      <c r="Z988" s="24">
        <f t="shared" si="126"/>
        <v>0</v>
      </c>
      <c r="AA988" s="24">
        <f t="shared" si="127"/>
        <v>0</v>
      </c>
      <c r="AC988" s="26">
        <v>21</v>
      </c>
      <c r="AD988" s="26">
        <f t="shared" si="128"/>
        <v>0</v>
      </c>
      <c r="AE988" s="26">
        <f t="shared" si="129"/>
        <v>0</v>
      </c>
      <c r="AL988" s="26">
        <f t="shared" si="130"/>
        <v>0</v>
      </c>
      <c r="AM988" s="26">
        <f t="shared" si="131"/>
        <v>0</v>
      </c>
      <c r="AN988" s="27" t="s">
        <v>1195</v>
      </c>
      <c r="AO988" s="27" t="s">
        <v>1206</v>
      </c>
      <c r="AP988" s="15" t="s">
        <v>1213</v>
      </c>
    </row>
    <row r="989" spans="1:42" x14ac:dyDescent="0.2">
      <c r="A989" s="23" t="s">
        <v>471</v>
      </c>
      <c r="B989" s="23" t="s">
        <v>715</v>
      </c>
      <c r="C989" s="23" t="s">
        <v>782</v>
      </c>
      <c r="D989" s="23" t="s">
        <v>890</v>
      </c>
      <c r="E989" s="23" t="s">
        <v>1151</v>
      </c>
      <c r="F989" s="24">
        <v>1</v>
      </c>
      <c r="G989" s="24">
        <v>0</v>
      </c>
      <c r="H989" s="24">
        <f t="shared" si="120"/>
        <v>0</v>
      </c>
      <c r="I989" s="24">
        <f t="shared" si="121"/>
        <v>0</v>
      </c>
      <c r="J989" s="24">
        <f t="shared" si="122"/>
        <v>0</v>
      </c>
      <c r="K989" s="24">
        <v>2.2499999999999998E-3</v>
      </c>
      <c r="L989" s="24">
        <f t="shared" si="123"/>
        <v>2.2499999999999998E-3</v>
      </c>
      <c r="M989" s="25" t="s">
        <v>7</v>
      </c>
      <c r="N989" s="24">
        <f t="shared" si="124"/>
        <v>0</v>
      </c>
      <c r="Y989" s="24">
        <f t="shared" si="125"/>
        <v>0</v>
      </c>
      <c r="Z989" s="24">
        <f t="shared" si="126"/>
        <v>0</v>
      </c>
      <c r="AA989" s="24">
        <f t="shared" si="127"/>
        <v>0</v>
      </c>
      <c r="AC989" s="26">
        <v>21</v>
      </c>
      <c r="AD989" s="26">
        <f t="shared" si="128"/>
        <v>0</v>
      </c>
      <c r="AE989" s="26">
        <f t="shared" si="129"/>
        <v>0</v>
      </c>
      <c r="AL989" s="26">
        <f t="shared" si="130"/>
        <v>0</v>
      </c>
      <c r="AM989" s="26">
        <f t="shared" si="131"/>
        <v>0</v>
      </c>
      <c r="AN989" s="27" t="s">
        <v>1195</v>
      </c>
      <c r="AO989" s="27" t="s">
        <v>1206</v>
      </c>
      <c r="AP989" s="15" t="s">
        <v>1213</v>
      </c>
    </row>
    <row r="990" spans="1:42" x14ac:dyDescent="0.2">
      <c r="A990" s="23" t="s">
        <v>472</v>
      </c>
      <c r="B990" s="23" t="s">
        <v>715</v>
      </c>
      <c r="C990" s="23" t="s">
        <v>783</v>
      </c>
      <c r="D990" s="23" t="s">
        <v>891</v>
      </c>
      <c r="E990" s="23" t="s">
        <v>1151</v>
      </c>
      <c r="F990" s="24">
        <v>1</v>
      </c>
      <c r="G990" s="24">
        <v>0</v>
      </c>
      <c r="H990" s="24">
        <f t="shared" si="120"/>
        <v>0</v>
      </c>
      <c r="I990" s="24">
        <f t="shared" si="121"/>
        <v>0</v>
      </c>
      <c r="J990" s="24">
        <f t="shared" si="122"/>
        <v>0</v>
      </c>
      <c r="K990" s="24">
        <v>1.933E-2</v>
      </c>
      <c r="L990" s="24">
        <f t="shared" si="123"/>
        <v>1.933E-2</v>
      </c>
      <c r="M990" s="25" t="s">
        <v>7</v>
      </c>
      <c r="N990" s="24">
        <f t="shared" si="124"/>
        <v>0</v>
      </c>
      <c r="Y990" s="24">
        <f t="shared" si="125"/>
        <v>0</v>
      </c>
      <c r="Z990" s="24">
        <f t="shared" si="126"/>
        <v>0</v>
      </c>
      <c r="AA990" s="24">
        <f t="shared" si="127"/>
        <v>0</v>
      </c>
      <c r="AC990" s="26">
        <v>21</v>
      </c>
      <c r="AD990" s="26">
        <f t="shared" si="128"/>
        <v>0</v>
      </c>
      <c r="AE990" s="26">
        <f t="shared" si="129"/>
        <v>0</v>
      </c>
      <c r="AL990" s="26">
        <f t="shared" si="130"/>
        <v>0</v>
      </c>
      <c r="AM990" s="26">
        <f t="shared" si="131"/>
        <v>0</v>
      </c>
      <c r="AN990" s="27" t="s">
        <v>1195</v>
      </c>
      <c r="AO990" s="27" t="s">
        <v>1206</v>
      </c>
      <c r="AP990" s="15" t="s">
        <v>1213</v>
      </c>
    </row>
    <row r="991" spans="1:42" x14ac:dyDescent="0.2">
      <c r="A991" s="23" t="s">
        <v>473</v>
      </c>
      <c r="B991" s="23" t="s">
        <v>715</v>
      </c>
      <c r="C991" s="23" t="s">
        <v>784</v>
      </c>
      <c r="D991" s="23" t="s">
        <v>892</v>
      </c>
      <c r="E991" s="23" t="s">
        <v>1146</v>
      </c>
      <c r="F991" s="24">
        <v>18.600000000000001</v>
      </c>
      <c r="G991" s="24">
        <v>0</v>
      </c>
      <c r="H991" s="24">
        <f t="shared" si="120"/>
        <v>0</v>
      </c>
      <c r="I991" s="24">
        <f t="shared" si="121"/>
        <v>0</v>
      </c>
      <c r="J991" s="24">
        <f t="shared" si="122"/>
        <v>0</v>
      </c>
      <c r="K991" s="24">
        <v>6.8000000000000005E-2</v>
      </c>
      <c r="L991" s="24">
        <f t="shared" si="123"/>
        <v>1.2648000000000001</v>
      </c>
      <c r="M991" s="25" t="s">
        <v>7</v>
      </c>
      <c r="N991" s="24">
        <f t="shared" si="124"/>
        <v>0</v>
      </c>
      <c r="Y991" s="24">
        <f t="shared" si="125"/>
        <v>0</v>
      </c>
      <c r="Z991" s="24">
        <f t="shared" si="126"/>
        <v>0</v>
      </c>
      <c r="AA991" s="24">
        <f t="shared" si="127"/>
        <v>0</v>
      </c>
      <c r="AC991" s="26">
        <v>21</v>
      </c>
      <c r="AD991" s="26">
        <f t="shared" si="128"/>
        <v>0</v>
      </c>
      <c r="AE991" s="26">
        <f t="shared" si="129"/>
        <v>0</v>
      </c>
      <c r="AL991" s="26">
        <f t="shared" si="130"/>
        <v>0</v>
      </c>
      <c r="AM991" s="26">
        <f t="shared" si="131"/>
        <v>0</v>
      </c>
      <c r="AN991" s="27" t="s">
        <v>1195</v>
      </c>
      <c r="AO991" s="27" t="s">
        <v>1206</v>
      </c>
      <c r="AP991" s="15" t="s">
        <v>1213</v>
      </c>
    </row>
    <row r="992" spans="1:42" x14ac:dyDescent="0.2">
      <c r="A992" s="20"/>
      <c r="B992" s="21" t="s">
        <v>715</v>
      </c>
      <c r="C992" s="21" t="s">
        <v>785</v>
      </c>
      <c r="D992" s="57" t="s">
        <v>894</v>
      </c>
      <c r="E992" s="58"/>
      <c r="F992" s="58"/>
      <c r="G992" s="58"/>
      <c r="H992" s="22">
        <f>SUM(H993:H993)</f>
        <v>0</v>
      </c>
      <c r="I992" s="22">
        <f>SUM(I993:I993)</f>
        <v>0</v>
      </c>
      <c r="J992" s="22">
        <f>H992+I992</f>
        <v>0</v>
      </c>
      <c r="K992" s="15"/>
      <c r="L992" s="22">
        <f>SUM(L993:L993)</f>
        <v>0</v>
      </c>
      <c r="O992" s="22">
        <f>IF(P992="PR",J992,SUM(N993:N993))</f>
        <v>0</v>
      </c>
      <c r="P992" s="15" t="s">
        <v>1175</v>
      </c>
      <c r="Q992" s="22">
        <f>IF(P992="HS",H992,0)</f>
        <v>0</v>
      </c>
      <c r="R992" s="22">
        <f>IF(P992="HS",I992-O992,0)</f>
        <v>0</v>
      </c>
      <c r="S992" s="22">
        <f>IF(P992="PS",H992,0)</f>
        <v>0</v>
      </c>
      <c r="T992" s="22">
        <f>IF(P992="PS",I992-O992,0)</f>
        <v>0</v>
      </c>
      <c r="U992" s="22">
        <f>IF(P992="MP",H992,0)</f>
        <v>0</v>
      </c>
      <c r="V992" s="22">
        <f>IF(P992="MP",I992-O992,0)</f>
        <v>0</v>
      </c>
      <c r="W992" s="22">
        <f>IF(P992="OM",H992,0)</f>
        <v>0</v>
      </c>
      <c r="X992" s="15" t="s">
        <v>715</v>
      </c>
      <c r="AH992" s="22">
        <f>SUM(Y993:Y993)</f>
        <v>0</v>
      </c>
      <c r="AI992" s="22">
        <f>SUM(Z993:Z993)</f>
        <v>0</v>
      </c>
      <c r="AJ992" s="22">
        <f>SUM(AA993:AA993)</f>
        <v>0</v>
      </c>
    </row>
    <row r="993" spans="1:42" x14ac:dyDescent="0.2">
      <c r="A993" s="23" t="s">
        <v>474</v>
      </c>
      <c r="B993" s="23" t="s">
        <v>715</v>
      </c>
      <c r="C993" s="23" t="s">
        <v>786</v>
      </c>
      <c r="D993" s="23" t="s">
        <v>895</v>
      </c>
      <c r="E993" s="23" t="s">
        <v>1149</v>
      </c>
      <c r="F993" s="24">
        <v>0.78</v>
      </c>
      <c r="G993" s="24">
        <v>0</v>
      </c>
      <c r="H993" s="24">
        <f>ROUND(F993*AD993,2)</f>
        <v>0</v>
      </c>
      <c r="I993" s="24">
        <f>J993-H993</f>
        <v>0</v>
      </c>
      <c r="J993" s="24">
        <f>ROUND(F993*G993,2)</f>
        <v>0</v>
      </c>
      <c r="K993" s="24">
        <v>0</v>
      </c>
      <c r="L993" s="24">
        <f>F993*K993</f>
        <v>0</v>
      </c>
      <c r="M993" s="25" t="s">
        <v>11</v>
      </c>
      <c r="N993" s="24">
        <f>IF(M993="5",I993,0)</f>
        <v>0</v>
      </c>
      <c r="Y993" s="24">
        <f>IF(AC993=0,J993,0)</f>
        <v>0</v>
      </c>
      <c r="Z993" s="24">
        <f>IF(AC993=15,J993,0)</f>
        <v>0</v>
      </c>
      <c r="AA993" s="24">
        <f>IF(AC993=21,J993,0)</f>
        <v>0</v>
      </c>
      <c r="AC993" s="26">
        <v>21</v>
      </c>
      <c r="AD993" s="26">
        <f>G993*0</f>
        <v>0</v>
      </c>
      <c r="AE993" s="26">
        <f>G993*(1-0)</f>
        <v>0</v>
      </c>
      <c r="AL993" s="26">
        <f>F993*AD993</f>
        <v>0</v>
      </c>
      <c r="AM993" s="26">
        <f>F993*AE993</f>
        <v>0</v>
      </c>
      <c r="AN993" s="27" t="s">
        <v>1196</v>
      </c>
      <c r="AO993" s="27" t="s">
        <v>1206</v>
      </c>
      <c r="AP993" s="15" t="s">
        <v>1213</v>
      </c>
    </row>
    <row r="994" spans="1:42" x14ac:dyDescent="0.2">
      <c r="D994" s="28" t="s">
        <v>1063</v>
      </c>
      <c r="F994" s="29">
        <v>0.78</v>
      </c>
    </row>
    <row r="995" spans="1:42" x14ac:dyDescent="0.2">
      <c r="A995" s="20"/>
      <c r="B995" s="21" t="s">
        <v>715</v>
      </c>
      <c r="C995" s="21" t="s">
        <v>787</v>
      </c>
      <c r="D995" s="57" t="s">
        <v>897</v>
      </c>
      <c r="E995" s="58"/>
      <c r="F995" s="58"/>
      <c r="G995" s="58"/>
      <c r="H995" s="22">
        <f>SUM(H996:H996)</f>
        <v>0</v>
      </c>
      <c r="I995" s="22">
        <f>SUM(I996:I996)</f>
        <v>0</v>
      </c>
      <c r="J995" s="22">
        <f>H995+I995</f>
        <v>0</v>
      </c>
      <c r="K995" s="15"/>
      <c r="L995" s="22">
        <f>SUM(L996:L996)</f>
        <v>0</v>
      </c>
      <c r="O995" s="22">
        <f>IF(P995="PR",J995,SUM(N996:N996))</f>
        <v>0</v>
      </c>
      <c r="P995" s="15" t="s">
        <v>1176</v>
      </c>
      <c r="Q995" s="22">
        <f>IF(P995="HS",H995,0)</f>
        <v>0</v>
      </c>
      <c r="R995" s="22">
        <f>IF(P995="HS",I995-O995,0)</f>
        <v>0</v>
      </c>
      <c r="S995" s="22">
        <f>IF(P995="PS",H995,0)</f>
        <v>0</v>
      </c>
      <c r="T995" s="22">
        <f>IF(P995="PS",I995-O995,0)</f>
        <v>0</v>
      </c>
      <c r="U995" s="22">
        <f>IF(P995="MP",H995,0)</f>
        <v>0</v>
      </c>
      <c r="V995" s="22">
        <f>IF(P995="MP",I995-O995,0)</f>
        <v>0</v>
      </c>
      <c r="W995" s="22">
        <f>IF(P995="OM",H995,0)</f>
        <v>0</v>
      </c>
      <c r="X995" s="15" t="s">
        <v>715</v>
      </c>
      <c r="AH995" s="22">
        <f>SUM(Y996:Y996)</f>
        <v>0</v>
      </c>
      <c r="AI995" s="22">
        <f>SUM(Z996:Z996)</f>
        <v>0</v>
      </c>
      <c r="AJ995" s="22">
        <f>SUM(AA996:AA996)</f>
        <v>0</v>
      </c>
    </row>
    <row r="996" spans="1:42" x14ac:dyDescent="0.2">
      <c r="A996" s="23" t="s">
        <v>475</v>
      </c>
      <c r="B996" s="23" t="s">
        <v>715</v>
      </c>
      <c r="C996" s="23"/>
      <c r="D996" s="23" t="s">
        <v>897</v>
      </c>
      <c r="E996" s="23"/>
      <c r="F996" s="24">
        <v>1</v>
      </c>
      <c r="G996" s="24">
        <v>0</v>
      </c>
      <c r="H996" s="24">
        <f>ROUND(F996*AD996,2)</f>
        <v>0</v>
      </c>
      <c r="I996" s="24">
        <f>J996-H996</f>
        <v>0</v>
      </c>
      <c r="J996" s="24">
        <f>ROUND(F996*G996,2)</f>
        <v>0</v>
      </c>
      <c r="K996" s="24">
        <v>0</v>
      </c>
      <c r="L996" s="24">
        <f>F996*K996</f>
        <v>0</v>
      </c>
      <c r="M996" s="25" t="s">
        <v>8</v>
      </c>
      <c r="N996" s="24">
        <f>IF(M996="5",I996,0)</f>
        <v>0</v>
      </c>
      <c r="Y996" s="24">
        <f>IF(AC996=0,J996,0)</f>
        <v>0</v>
      </c>
      <c r="Z996" s="24">
        <f>IF(AC996=15,J996,0)</f>
        <v>0</v>
      </c>
      <c r="AA996" s="24">
        <f>IF(AC996=21,J996,0)</f>
        <v>0</v>
      </c>
      <c r="AC996" s="26">
        <v>21</v>
      </c>
      <c r="AD996" s="26">
        <f>G996*0</f>
        <v>0</v>
      </c>
      <c r="AE996" s="26">
        <f>G996*(1-0)</f>
        <v>0</v>
      </c>
      <c r="AL996" s="26">
        <f>F996*AD996</f>
        <v>0</v>
      </c>
      <c r="AM996" s="26">
        <f>F996*AE996</f>
        <v>0</v>
      </c>
      <c r="AN996" s="27" t="s">
        <v>1197</v>
      </c>
      <c r="AO996" s="27" t="s">
        <v>1206</v>
      </c>
      <c r="AP996" s="15" t="s">
        <v>1213</v>
      </c>
    </row>
    <row r="997" spans="1:42" x14ac:dyDescent="0.2">
      <c r="D997" s="28" t="s">
        <v>831</v>
      </c>
      <c r="F997" s="29">
        <v>1</v>
      </c>
    </row>
    <row r="998" spans="1:42" x14ac:dyDescent="0.2">
      <c r="A998" s="20"/>
      <c r="B998" s="21" t="s">
        <v>715</v>
      </c>
      <c r="C998" s="21" t="s">
        <v>788</v>
      </c>
      <c r="D998" s="57" t="s">
        <v>898</v>
      </c>
      <c r="E998" s="58"/>
      <c r="F998" s="58"/>
      <c r="G998" s="58"/>
      <c r="H998" s="22">
        <f>SUM(H999:H1004)</f>
        <v>0</v>
      </c>
      <c r="I998" s="22">
        <f>SUM(I999:I1004)</f>
        <v>0</v>
      </c>
      <c r="J998" s="22">
        <f>H998+I998</f>
        <v>0</v>
      </c>
      <c r="K998" s="15"/>
      <c r="L998" s="22">
        <f>SUM(L999:L1004)</f>
        <v>0</v>
      </c>
      <c r="O998" s="22">
        <f>IF(P998="PR",J998,SUM(N999:N1004))</f>
        <v>0</v>
      </c>
      <c r="P998" s="15" t="s">
        <v>1175</v>
      </c>
      <c r="Q998" s="22">
        <f>IF(P998="HS",H998,0)</f>
        <v>0</v>
      </c>
      <c r="R998" s="22">
        <f>IF(P998="HS",I998-O998,0)</f>
        <v>0</v>
      </c>
      <c r="S998" s="22">
        <f>IF(P998="PS",H998,0)</f>
        <v>0</v>
      </c>
      <c r="T998" s="22">
        <f>IF(P998="PS",I998-O998,0)</f>
        <v>0</v>
      </c>
      <c r="U998" s="22">
        <f>IF(P998="MP",H998,0)</f>
        <v>0</v>
      </c>
      <c r="V998" s="22">
        <f>IF(P998="MP",I998-O998,0)</f>
        <v>0</v>
      </c>
      <c r="W998" s="22">
        <f>IF(P998="OM",H998,0)</f>
        <v>0</v>
      </c>
      <c r="X998" s="15" t="s">
        <v>715</v>
      </c>
      <c r="AH998" s="22">
        <f>SUM(Y999:Y1004)</f>
        <v>0</v>
      </c>
      <c r="AI998" s="22">
        <f>SUM(Z999:Z1004)</f>
        <v>0</v>
      </c>
      <c r="AJ998" s="22">
        <f>SUM(AA999:AA1004)</f>
        <v>0</v>
      </c>
    </row>
    <row r="999" spans="1:42" x14ac:dyDescent="0.2">
      <c r="A999" s="23" t="s">
        <v>476</v>
      </c>
      <c r="B999" s="23" t="s">
        <v>715</v>
      </c>
      <c r="C999" s="23" t="s">
        <v>789</v>
      </c>
      <c r="D999" s="23" t="s">
        <v>899</v>
      </c>
      <c r="E999" s="23" t="s">
        <v>1149</v>
      </c>
      <c r="F999" s="24">
        <v>1.42</v>
      </c>
      <c r="G999" s="24">
        <v>0</v>
      </c>
      <c r="H999" s="24">
        <f t="shared" ref="H999:H1004" si="132">ROUND(F999*AD999,2)</f>
        <v>0</v>
      </c>
      <c r="I999" s="24">
        <f t="shared" ref="I999:I1004" si="133">J999-H999</f>
        <v>0</v>
      </c>
      <c r="J999" s="24">
        <f t="shared" ref="J999:J1004" si="134">ROUND(F999*G999,2)</f>
        <v>0</v>
      </c>
      <c r="K999" s="24">
        <v>0</v>
      </c>
      <c r="L999" s="24">
        <f t="shared" ref="L999:L1004" si="135">F999*K999</f>
        <v>0</v>
      </c>
      <c r="M999" s="25" t="s">
        <v>11</v>
      </c>
      <c r="N999" s="24">
        <f t="shared" ref="N999:N1004" si="136">IF(M999="5",I999,0)</f>
        <v>0</v>
      </c>
      <c r="Y999" s="24">
        <f t="shared" ref="Y999:Y1004" si="137">IF(AC999=0,J999,0)</f>
        <v>0</v>
      </c>
      <c r="Z999" s="24">
        <f t="shared" ref="Z999:Z1004" si="138">IF(AC999=15,J999,0)</f>
        <v>0</v>
      </c>
      <c r="AA999" s="24">
        <f t="shared" ref="AA999:AA1004" si="139">IF(AC999=21,J999,0)</f>
        <v>0</v>
      </c>
      <c r="AC999" s="26">
        <v>21</v>
      </c>
      <c r="AD999" s="26">
        <f t="shared" ref="AD999:AD1004" si="140">G999*0</f>
        <v>0</v>
      </c>
      <c r="AE999" s="26">
        <f t="shared" ref="AE999:AE1004" si="141">G999*(1-0)</f>
        <v>0</v>
      </c>
      <c r="AL999" s="26">
        <f t="shared" ref="AL999:AL1004" si="142">F999*AD999</f>
        <v>0</v>
      </c>
      <c r="AM999" s="26">
        <f t="shared" ref="AM999:AM1004" si="143">F999*AE999</f>
        <v>0</v>
      </c>
      <c r="AN999" s="27" t="s">
        <v>1198</v>
      </c>
      <c r="AO999" s="27" t="s">
        <v>1206</v>
      </c>
      <c r="AP999" s="15" t="s">
        <v>1213</v>
      </c>
    </row>
    <row r="1000" spans="1:42" x14ac:dyDescent="0.2">
      <c r="A1000" s="23" t="s">
        <v>477</v>
      </c>
      <c r="B1000" s="23" t="s">
        <v>715</v>
      </c>
      <c r="C1000" s="23" t="s">
        <v>790</v>
      </c>
      <c r="D1000" s="23" t="s">
        <v>901</v>
      </c>
      <c r="E1000" s="23" t="s">
        <v>1149</v>
      </c>
      <c r="F1000" s="24">
        <v>1.42</v>
      </c>
      <c r="G1000" s="24">
        <v>0</v>
      </c>
      <c r="H1000" s="24">
        <f t="shared" si="132"/>
        <v>0</v>
      </c>
      <c r="I1000" s="24">
        <f t="shared" si="133"/>
        <v>0</v>
      </c>
      <c r="J1000" s="24">
        <f t="shared" si="134"/>
        <v>0</v>
      </c>
      <c r="K1000" s="24">
        <v>0</v>
      </c>
      <c r="L1000" s="24">
        <f t="shared" si="135"/>
        <v>0</v>
      </c>
      <c r="M1000" s="25" t="s">
        <v>11</v>
      </c>
      <c r="N1000" s="24">
        <f t="shared" si="136"/>
        <v>0</v>
      </c>
      <c r="Y1000" s="24">
        <f t="shared" si="137"/>
        <v>0</v>
      </c>
      <c r="Z1000" s="24">
        <f t="shared" si="138"/>
        <v>0</v>
      </c>
      <c r="AA1000" s="24">
        <f t="shared" si="139"/>
        <v>0</v>
      </c>
      <c r="AC1000" s="26">
        <v>21</v>
      </c>
      <c r="AD1000" s="26">
        <f t="shared" si="140"/>
        <v>0</v>
      </c>
      <c r="AE1000" s="26">
        <f t="shared" si="141"/>
        <v>0</v>
      </c>
      <c r="AL1000" s="26">
        <f t="shared" si="142"/>
        <v>0</v>
      </c>
      <c r="AM1000" s="26">
        <f t="shared" si="143"/>
        <v>0</v>
      </c>
      <c r="AN1000" s="27" t="s">
        <v>1198</v>
      </c>
      <c r="AO1000" s="27" t="s">
        <v>1206</v>
      </c>
      <c r="AP1000" s="15" t="s">
        <v>1213</v>
      </c>
    </row>
    <row r="1001" spans="1:42" x14ac:dyDescent="0.2">
      <c r="A1001" s="23" t="s">
        <v>478</v>
      </c>
      <c r="B1001" s="23" t="s">
        <v>715</v>
      </c>
      <c r="C1001" s="23" t="s">
        <v>792</v>
      </c>
      <c r="D1001" s="23" t="s">
        <v>904</v>
      </c>
      <c r="E1001" s="23" t="s">
        <v>1149</v>
      </c>
      <c r="F1001" s="24">
        <v>1.42</v>
      </c>
      <c r="G1001" s="24">
        <v>0</v>
      </c>
      <c r="H1001" s="24">
        <f t="shared" si="132"/>
        <v>0</v>
      </c>
      <c r="I1001" s="24">
        <f t="shared" si="133"/>
        <v>0</v>
      </c>
      <c r="J1001" s="24">
        <f t="shared" si="134"/>
        <v>0</v>
      </c>
      <c r="K1001" s="24">
        <v>0</v>
      </c>
      <c r="L1001" s="24">
        <f t="shared" si="135"/>
        <v>0</v>
      </c>
      <c r="M1001" s="25" t="s">
        <v>11</v>
      </c>
      <c r="N1001" s="24">
        <f t="shared" si="136"/>
        <v>0</v>
      </c>
      <c r="Y1001" s="24">
        <f t="shared" si="137"/>
        <v>0</v>
      </c>
      <c r="Z1001" s="24">
        <f t="shared" si="138"/>
        <v>0</v>
      </c>
      <c r="AA1001" s="24">
        <f t="shared" si="139"/>
        <v>0</v>
      </c>
      <c r="AC1001" s="26">
        <v>21</v>
      </c>
      <c r="AD1001" s="26">
        <f t="shared" si="140"/>
        <v>0</v>
      </c>
      <c r="AE1001" s="26">
        <f t="shared" si="141"/>
        <v>0</v>
      </c>
      <c r="AL1001" s="26">
        <f t="shared" si="142"/>
        <v>0</v>
      </c>
      <c r="AM1001" s="26">
        <f t="shared" si="143"/>
        <v>0</v>
      </c>
      <c r="AN1001" s="27" t="s">
        <v>1198</v>
      </c>
      <c r="AO1001" s="27" t="s">
        <v>1206</v>
      </c>
      <c r="AP1001" s="15" t="s">
        <v>1213</v>
      </c>
    </row>
    <row r="1002" spans="1:42" x14ac:dyDescent="0.2">
      <c r="A1002" s="23" t="s">
        <v>479</v>
      </c>
      <c r="B1002" s="23" t="s">
        <v>715</v>
      </c>
      <c r="C1002" s="23" t="s">
        <v>791</v>
      </c>
      <c r="D1002" s="23" t="s">
        <v>903</v>
      </c>
      <c r="E1002" s="23" t="s">
        <v>1149</v>
      </c>
      <c r="F1002" s="24">
        <v>1.42</v>
      </c>
      <c r="G1002" s="24">
        <v>0</v>
      </c>
      <c r="H1002" s="24">
        <f t="shared" si="132"/>
        <v>0</v>
      </c>
      <c r="I1002" s="24">
        <f t="shared" si="133"/>
        <v>0</v>
      </c>
      <c r="J1002" s="24">
        <f t="shared" si="134"/>
        <v>0</v>
      </c>
      <c r="K1002" s="24">
        <v>0</v>
      </c>
      <c r="L1002" s="24">
        <f t="shared" si="135"/>
        <v>0</v>
      </c>
      <c r="M1002" s="25" t="s">
        <v>11</v>
      </c>
      <c r="N1002" s="24">
        <f t="shared" si="136"/>
        <v>0</v>
      </c>
      <c r="Y1002" s="24">
        <f t="shared" si="137"/>
        <v>0</v>
      </c>
      <c r="Z1002" s="24">
        <f t="shared" si="138"/>
        <v>0</v>
      </c>
      <c r="AA1002" s="24">
        <f t="shared" si="139"/>
        <v>0</v>
      </c>
      <c r="AC1002" s="26">
        <v>21</v>
      </c>
      <c r="AD1002" s="26">
        <f t="shared" si="140"/>
        <v>0</v>
      </c>
      <c r="AE1002" s="26">
        <f t="shared" si="141"/>
        <v>0</v>
      </c>
      <c r="AL1002" s="26">
        <f t="shared" si="142"/>
        <v>0</v>
      </c>
      <c r="AM1002" s="26">
        <f t="shared" si="143"/>
        <v>0</v>
      </c>
      <c r="AN1002" s="27" t="s">
        <v>1198</v>
      </c>
      <c r="AO1002" s="27" t="s">
        <v>1206</v>
      </c>
      <c r="AP1002" s="15" t="s">
        <v>1213</v>
      </c>
    </row>
    <row r="1003" spans="1:42" x14ac:dyDescent="0.2">
      <c r="A1003" s="23" t="s">
        <v>480</v>
      </c>
      <c r="B1003" s="23" t="s">
        <v>715</v>
      </c>
      <c r="C1003" s="23" t="s">
        <v>793</v>
      </c>
      <c r="D1003" s="23" t="s">
        <v>905</v>
      </c>
      <c r="E1003" s="23" t="s">
        <v>1149</v>
      </c>
      <c r="F1003" s="24">
        <v>1.42</v>
      </c>
      <c r="G1003" s="24">
        <v>0</v>
      </c>
      <c r="H1003" s="24">
        <f t="shared" si="132"/>
        <v>0</v>
      </c>
      <c r="I1003" s="24">
        <f t="shared" si="133"/>
        <v>0</v>
      </c>
      <c r="J1003" s="24">
        <f t="shared" si="134"/>
        <v>0</v>
      </c>
      <c r="K1003" s="24">
        <v>0</v>
      </c>
      <c r="L1003" s="24">
        <f t="shared" si="135"/>
        <v>0</v>
      </c>
      <c r="M1003" s="25" t="s">
        <v>11</v>
      </c>
      <c r="N1003" s="24">
        <f t="shared" si="136"/>
        <v>0</v>
      </c>
      <c r="Y1003" s="24">
        <f t="shared" si="137"/>
        <v>0</v>
      </c>
      <c r="Z1003" s="24">
        <f t="shared" si="138"/>
        <v>0</v>
      </c>
      <c r="AA1003" s="24">
        <f t="shared" si="139"/>
        <v>0</v>
      </c>
      <c r="AC1003" s="26">
        <v>21</v>
      </c>
      <c r="AD1003" s="26">
        <f t="shared" si="140"/>
        <v>0</v>
      </c>
      <c r="AE1003" s="26">
        <f t="shared" si="141"/>
        <v>0</v>
      </c>
      <c r="AL1003" s="26">
        <f t="shared" si="142"/>
        <v>0</v>
      </c>
      <c r="AM1003" s="26">
        <f t="shared" si="143"/>
        <v>0</v>
      </c>
      <c r="AN1003" s="27" t="s">
        <v>1198</v>
      </c>
      <c r="AO1003" s="27" t="s">
        <v>1206</v>
      </c>
      <c r="AP1003" s="15" t="s">
        <v>1213</v>
      </c>
    </row>
    <row r="1004" spans="1:42" x14ac:dyDescent="0.2">
      <c r="A1004" s="23" t="s">
        <v>481</v>
      </c>
      <c r="B1004" s="23" t="s">
        <v>715</v>
      </c>
      <c r="C1004" s="23" t="s">
        <v>794</v>
      </c>
      <c r="D1004" s="23" t="s">
        <v>906</v>
      </c>
      <c r="E1004" s="23" t="s">
        <v>1149</v>
      </c>
      <c r="F1004" s="24">
        <v>1.42</v>
      </c>
      <c r="G1004" s="24">
        <v>0</v>
      </c>
      <c r="H1004" s="24">
        <f t="shared" si="132"/>
        <v>0</v>
      </c>
      <c r="I1004" s="24">
        <f t="shared" si="133"/>
        <v>0</v>
      </c>
      <c r="J1004" s="24">
        <f t="shared" si="134"/>
        <v>0</v>
      </c>
      <c r="K1004" s="24">
        <v>0</v>
      </c>
      <c r="L1004" s="24">
        <f t="shared" si="135"/>
        <v>0</v>
      </c>
      <c r="M1004" s="25" t="s">
        <v>11</v>
      </c>
      <c r="N1004" s="24">
        <f t="shared" si="136"/>
        <v>0</v>
      </c>
      <c r="Y1004" s="24">
        <f t="shared" si="137"/>
        <v>0</v>
      </c>
      <c r="Z1004" s="24">
        <f t="shared" si="138"/>
        <v>0</v>
      </c>
      <c r="AA1004" s="24">
        <f t="shared" si="139"/>
        <v>0</v>
      </c>
      <c r="AC1004" s="26">
        <v>21</v>
      </c>
      <c r="AD1004" s="26">
        <f t="shared" si="140"/>
        <v>0</v>
      </c>
      <c r="AE1004" s="26">
        <f t="shared" si="141"/>
        <v>0</v>
      </c>
      <c r="AL1004" s="26">
        <f t="shared" si="142"/>
        <v>0</v>
      </c>
      <c r="AM1004" s="26">
        <f t="shared" si="143"/>
        <v>0</v>
      </c>
      <c r="AN1004" s="27" t="s">
        <v>1198</v>
      </c>
      <c r="AO1004" s="27" t="s">
        <v>1206</v>
      </c>
      <c r="AP1004" s="15" t="s">
        <v>1213</v>
      </c>
    </row>
    <row r="1005" spans="1:42" x14ac:dyDescent="0.2">
      <c r="A1005" s="20"/>
      <c r="B1005" s="21" t="s">
        <v>716</v>
      </c>
      <c r="C1005" s="21"/>
      <c r="D1005" s="57" t="s">
        <v>1170</v>
      </c>
      <c r="E1005" s="58"/>
      <c r="F1005" s="58"/>
      <c r="G1005" s="58"/>
      <c r="H1005" s="22">
        <f>H1006+H1011+H1014+H1017+H1028+H1041+H1044+H1074+H1084+H1110+H1115+H1126+H1133+H1141+H1144+H1147</f>
        <v>0</v>
      </c>
      <c r="I1005" s="22">
        <f>I1006+I1011+I1014+I1017+I1028+I1041+I1044+I1074+I1084+I1110+I1115+I1126+I1133+I1141+I1144+I1147</f>
        <v>0</v>
      </c>
      <c r="J1005" s="22">
        <f>H1005+I1005</f>
        <v>0</v>
      </c>
      <c r="K1005" s="15"/>
      <c r="L1005" s="22">
        <f>L1006+L1011+L1014+L1017+L1028+L1041+L1044+L1074+L1084+L1110+L1115+L1126+L1133+L1141+L1144+L1147</f>
        <v>2.9802532999999998</v>
      </c>
    </row>
    <row r="1006" spans="1:42" x14ac:dyDescent="0.2">
      <c r="A1006" s="20"/>
      <c r="B1006" s="21" t="s">
        <v>716</v>
      </c>
      <c r="C1006" s="21" t="s">
        <v>37</v>
      </c>
      <c r="D1006" s="57" t="s">
        <v>936</v>
      </c>
      <c r="E1006" s="58"/>
      <c r="F1006" s="58"/>
      <c r="G1006" s="58"/>
      <c r="H1006" s="22">
        <f>SUM(H1007:H1010)</f>
        <v>0</v>
      </c>
      <c r="I1006" s="22">
        <f>SUM(I1007:I1010)</f>
        <v>0</v>
      </c>
      <c r="J1006" s="22">
        <f>H1006+I1006</f>
        <v>0</v>
      </c>
      <c r="K1006" s="15"/>
      <c r="L1006" s="22">
        <f>SUM(L1007:L1010)</f>
        <v>6.1462200000000002E-2</v>
      </c>
      <c r="O1006" s="22">
        <f>IF(P1006="PR",J1006,SUM(N1007:N1010))</f>
        <v>0</v>
      </c>
      <c r="P1006" s="15" t="s">
        <v>1173</v>
      </c>
      <c r="Q1006" s="22">
        <f>IF(P1006="HS",H1006,0)</f>
        <v>0</v>
      </c>
      <c r="R1006" s="22">
        <f>IF(P1006="HS",I1006-O1006,0)</f>
        <v>0</v>
      </c>
      <c r="S1006" s="22">
        <f>IF(P1006="PS",H1006,0)</f>
        <v>0</v>
      </c>
      <c r="T1006" s="22">
        <f>IF(P1006="PS",I1006-O1006,0)</f>
        <v>0</v>
      </c>
      <c r="U1006" s="22">
        <f>IF(P1006="MP",H1006,0)</f>
        <v>0</v>
      </c>
      <c r="V1006" s="22">
        <f>IF(P1006="MP",I1006-O1006,0)</f>
        <v>0</v>
      </c>
      <c r="W1006" s="22">
        <f>IF(P1006="OM",H1006,0)</f>
        <v>0</v>
      </c>
      <c r="X1006" s="15" t="s">
        <v>716</v>
      </c>
      <c r="AH1006" s="22">
        <f>SUM(Y1007:Y1010)</f>
        <v>0</v>
      </c>
      <c r="AI1006" s="22">
        <f>SUM(Z1007:Z1010)</f>
        <v>0</v>
      </c>
      <c r="AJ1006" s="22">
        <f>SUM(AA1007:AA1010)</f>
        <v>0</v>
      </c>
    </row>
    <row r="1007" spans="1:42" x14ac:dyDescent="0.2">
      <c r="A1007" s="23" t="s">
        <v>482</v>
      </c>
      <c r="B1007" s="23" t="s">
        <v>716</v>
      </c>
      <c r="C1007" s="23" t="s">
        <v>796</v>
      </c>
      <c r="D1007" s="23" t="s">
        <v>1226</v>
      </c>
      <c r="E1007" s="23" t="s">
        <v>1147</v>
      </c>
      <c r="F1007" s="24">
        <v>0.02</v>
      </c>
      <c r="G1007" s="24">
        <v>0</v>
      </c>
      <c r="H1007" s="24">
        <f>ROUND(F1007*AD1007,2)</f>
        <v>0</v>
      </c>
      <c r="I1007" s="24">
        <f>J1007-H1007</f>
        <v>0</v>
      </c>
      <c r="J1007" s="24">
        <f>ROUND(F1007*G1007,2)</f>
        <v>0</v>
      </c>
      <c r="K1007" s="24">
        <v>2.53999</v>
      </c>
      <c r="L1007" s="24">
        <f>F1007*K1007</f>
        <v>5.0799799999999999E-2</v>
      </c>
      <c r="M1007" s="25" t="s">
        <v>7</v>
      </c>
      <c r="N1007" s="24">
        <f>IF(M1007="5",I1007,0)</f>
        <v>0</v>
      </c>
      <c r="Y1007" s="24">
        <f>IF(AC1007=0,J1007,0)</f>
        <v>0</v>
      </c>
      <c r="Z1007" s="24">
        <f>IF(AC1007=15,J1007,0)</f>
        <v>0</v>
      </c>
      <c r="AA1007" s="24">
        <f>IF(AC1007=21,J1007,0)</f>
        <v>0</v>
      </c>
      <c r="AC1007" s="26">
        <v>21</v>
      </c>
      <c r="AD1007" s="26">
        <f>G1007*0.813362397820164</f>
        <v>0</v>
      </c>
      <c r="AE1007" s="26">
        <f>G1007*(1-0.813362397820164)</f>
        <v>0</v>
      </c>
      <c r="AL1007" s="26">
        <f>F1007*AD1007</f>
        <v>0</v>
      </c>
      <c r="AM1007" s="26">
        <f>F1007*AE1007</f>
        <v>0</v>
      </c>
      <c r="AN1007" s="27" t="s">
        <v>1199</v>
      </c>
      <c r="AO1007" s="27" t="s">
        <v>1200</v>
      </c>
      <c r="AP1007" s="15" t="s">
        <v>1214</v>
      </c>
    </row>
    <row r="1008" spans="1:42" x14ac:dyDescent="0.2">
      <c r="D1008" s="28" t="s">
        <v>937</v>
      </c>
      <c r="F1008" s="29">
        <v>0.02</v>
      </c>
    </row>
    <row r="1009" spans="1:42" x14ac:dyDescent="0.2">
      <c r="A1009" s="23" t="s">
        <v>483</v>
      </c>
      <c r="B1009" s="23" t="s">
        <v>716</v>
      </c>
      <c r="C1009" s="23" t="s">
        <v>797</v>
      </c>
      <c r="D1009" s="23" t="s">
        <v>938</v>
      </c>
      <c r="E1009" s="23" t="s">
        <v>1146</v>
      </c>
      <c r="F1009" s="24">
        <v>0.28000000000000003</v>
      </c>
      <c r="G1009" s="24">
        <v>0</v>
      </c>
      <c r="H1009" s="24">
        <f>ROUND(F1009*AD1009,2)</f>
        <v>0</v>
      </c>
      <c r="I1009" s="24">
        <f>J1009-H1009</f>
        <v>0</v>
      </c>
      <c r="J1009" s="24">
        <f>ROUND(F1009*G1009,2)</f>
        <v>0</v>
      </c>
      <c r="K1009" s="24">
        <v>3.8080000000000003E-2</v>
      </c>
      <c r="L1009" s="24">
        <f>F1009*K1009</f>
        <v>1.0662400000000002E-2</v>
      </c>
      <c r="M1009" s="25" t="s">
        <v>7</v>
      </c>
      <c r="N1009" s="24">
        <f>IF(M1009="5",I1009,0)</f>
        <v>0</v>
      </c>
      <c r="Y1009" s="24">
        <f>IF(AC1009=0,J1009,0)</f>
        <v>0</v>
      </c>
      <c r="Z1009" s="24">
        <f>IF(AC1009=15,J1009,0)</f>
        <v>0</v>
      </c>
      <c r="AA1009" s="24">
        <f>IF(AC1009=21,J1009,0)</f>
        <v>0</v>
      </c>
      <c r="AC1009" s="26">
        <v>21</v>
      </c>
      <c r="AD1009" s="26">
        <f>G1009*0.555284552845528</f>
        <v>0</v>
      </c>
      <c r="AE1009" s="26">
        <f>G1009*(1-0.555284552845528)</f>
        <v>0</v>
      </c>
      <c r="AL1009" s="26">
        <f>F1009*AD1009</f>
        <v>0</v>
      </c>
      <c r="AM1009" s="26">
        <f>F1009*AE1009</f>
        <v>0</v>
      </c>
      <c r="AN1009" s="27" t="s">
        <v>1199</v>
      </c>
      <c r="AO1009" s="27" t="s">
        <v>1200</v>
      </c>
      <c r="AP1009" s="15" t="s">
        <v>1214</v>
      </c>
    </row>
    <row r="1010" spans="1:42" x14ac:dyDescent="0.2">
      <c r="D1010" s="28" t="s">
        <v>939</v>
      </c>
      <c r="F1010" s="29">
        <v>0.28000000000000003</v>
      </c>
    </row>
    <row r="1011" spans="1:42" x14ac:dyDescent="0.2">
      <c r="A1011" s="20"/>
      <c r="B1011" s="21" t="s">
        <v>716</v>
      </c>
      <c r="C1011" s="21" t="s">
        <v>38</v>
      </c>
      <c r="D1011" s="57" t="s">
        <v>806</v>
      </c>
      <c r="E1011" s="58"/>
      <c r="F1011" s="58"/>
      <c r="G1011" s="58"/>
      <c r="H1011" s="22">
        <f>SUM(H1012:H1013)</f>
        <v>0</v>
      </c>
      <c r="I1011" s="22">
        <f>SUM(I1012:I1013)</f>
        <v>0</v>
      </c>
      <c r="J1011" s="22">
        <f>H1011+I1011</f>
        <v>0</v>
      </c>
      <c r="K1011" s="15"/>
      <c r="L1011" s="22">
        <f>SUM(L1012:L1013)</f>
        <v>0.142425</v>
      </c>
      <c r="O1011" s="22">
        <f>IF(P1011="PR",J1011,SUM(N1012:N1013))</f>
        <v>0</v>
      </c>
      <c r="P1011" s="15" t="s">
        <v>1173</v>
      </c>
      <c r="Q1011" s="22">
        <f>IF(P1011="HS",H1011,0)</f>
        <v>0</v>
      </c>
      <c r="R1011" s="22">
        <f>IF(P1011="HS",I1011-O1011,0)</f>
        <v>0</v>
      </c>
      <c r="S1011" s="22">
        <f>IF(P1011="PS",H1011,0)</f>
        <v>0</v>
      </c>
      <c r="T1011" s="22">
        <f>IF(P1011="PS",I1011-O1011,0)</f>
        <v>0</v>
      </c>
      <c r="U1011" s="22">
        <f>IF(P1011="MP",H1011,0)</f>
        <v>0</v>
      </c>
      <c r="V1011" s="22">
        <f>IF(P1011="MP",I1011-O1011,0)</f>
        <v>0</v>
      </c>
      <c r="W1011" s="22">
        <f>IF(P1011="OM",H1011,0)</f>
        <v>0</v>
      </c>
      <c r="X1011" s="15" t="s">
        <v>716</v>
      </c>
      <c r="AH1011" s="22">
        <f>SUM(Y1012:Y1013)</f>
        <v>0</v>
      </c>
      <c r="AI1011" s="22">
        <f>SUM(Z1012:Z1013)</f>
        <v>0</v>
      </c>
      <c r="AJ1011" s="22">
        <f>SUM(AA1012:AA1013)</f>
        <v>0</v>
      </c>
    </row>
    <row r="1012" spans="1:42" x14ac:dyDescent="0.2">
      <c r="A1012" s="23" t="s">
        <v>484</v>
      </c>
      <c r="B1012" s="23" t="s">
        <v>716</v>
      </c>
      <c r="C1012" s="23" t="s">
        <v>721</v>
      </c>
      <c r="D1012" s="23" t="s">
        <v>1253</v>
      </c>
      <c r="E1012" s="23" t="s">
        <v>1146</v>
      </c>
      <c r="F1012" s="24">
        <v>1.35</v>
      </c>
      <c r="G1012" s="24">
        <v>0</v>
      </c>
      <c r="H1012" s="24">
        <f>ROUND(F1012*AD1012,2)</f>
        <v>0</v>
      </c>
      <c r="I1012" s="24">
        <f>J1012-H1012</f>
        <v>0</v>
      </c>
      <c r="J1012" s="24">
        <f>ROUND(F1012*G1012,2)</f>
        <v>0</v>
      </c>
      <c r="K1012" s="24">
        <v>0.1055</v>
      </c>
      <c r="L1012" s="24">
        <f>F1012*K1012</f>
        <v>0.142425</v>
      </c>
      <c r="M1012" s="25" t="s">
        <v>7</v>
      </c>
      <c r="N1012" s="24">
        <f>IF(M1012="5",I1012,0)</f>
        <v>0</v>
      </c>
      <c r="Y1012" s="24">
        <f>IF(AC1012=0,J1012,0)</f>
        <v>0</v>
      </c>
      <c r="Z1012" s="24">
        <f>IF(AC1012=15,J1012,0)</f>
        <v>0</v>
      </c>
      <c r="AA1012" s="24">
        <f>IF(AC1012=21,J1012,0)</f>
        <v>0</v>
      </c>
      <c r="AC1012" s="26">
        <v>21</v>
      </c>
      <c r="AD1012" s="26">
        <f>G1012*0.853314527503526</f>
        <v>0</v>
      </c>
      <c r="AE1012" s="26">
        <f>G1012*(1-0.853314527503526)</f>
        <v>0</v>
      </c>
      <c r="AL1012" s="26">
        <f>F1012*AD1012</f>
        <v>0</v>
      </c>
      <c r="AM1012" s="26">
        <f>F1012*AE1012</f>
        <v>0</v>
      </c>
      <c r="AN1012" s="27" t="s">
        <v>1184</v>
      </c>
      <c r="AO1012" s="27" t="s">
        <v>1200</v>
      </c>
      <c r="AP1012" s="15" t="s">
        <v>1214</v>
      </c>
    </row>
    <row r="1013" spans="1:42" x14ac:dyDescent="0.2">
      <c r="D1013" s="28" t="s">
        <v>940</v>
      </c>
      <c r="F1013" s="29">
        <v>1.35</v>
      </c>
    </row>
    <row r="1014" spans="1:42" x14ac:dyDescent="0.2">
      <c r="A1014" s="20"/>
      <c r="B1014" s="21" t="s">
        <v>716</v>
      </c>
      <c r="C1014" s="21" t="s">
        <v>42</v>
      </c>
      <c r="D1014" s="57" t="s">
        <v>808</v>
      </c>
      <c r="E1014" s="58"/>
      <c r="F1014" s="58"/>
      <c r="G1014" s="58"/>
      <c r="H1014" s="22">
        <f>SUM(H1015:H1015)</f>
        <v>0</v>
      </c>
      <c r="I1014" s="22">
        <f>SUM(I1015:I1015)</f>
        <v>0</v>
      </c>
      <c r="J1014" s="22">
        <f>H1014+I1014</f>
        <v>0</v>
      </c>
      <c r="K1014" s="15"/>
      <c r="L1014" s="22">
        <f>SUM(L1015:L1015)</f>
        <v>6.8633999999999987E-2</v>
      </c>
      <c r="O1014" s="22">
        <f>IF(P1014="PR",J1014,SUM(N1015:N1015))</f>
        <v>0</v>
      </c>
      <c r="P1014" s="15" t="s">
        <v>1173</v>
      </c>
      <c r="Q1014" s="22">
        <f>IF(P1014="HS",H1014,0)</f>
        <v>0</v>
      </c>
      <c r="R1014" s="22">
        <f>IF(P1014="HS",I1014-O1014,0)</f>
        <v>0</v>
      </c>
      <c r="S1014" s="22">
        <f>IF(P1014="PS",H1014,0)</f>
        <v>0</v>
      </c>
      <c r="T1014" s="22">
        <f>IF(P1014="PS",I1014-O1014,0)</f>
        <v>0</v>
      </c>
      <c r="U1014" s="22">
        <f>IF(P1014="MP",H1014,0)</f>
        <v>0</v>
      </c>
      <c r="V1014" s="22">
        <f>IF(P1014="MP",I1014-O1014,0)</f>
        <v>0</v>
      </c>
      <c r="W1014" s="22">
        <f>IF(P1014="OM",H1014,0)</f>
        <v>0</v>
      </c>
      <c r="X1014" s="15" t="s">
        <v>716</v>
      </c>
      <c r="AH1014" s="22">
        <f>SUM(Y1015:Y1015)</f>
        <v>0</v>
      </c>
      <c r="AI1014" s="22">
        <f>SUM(Z1015:Z1015)</f>
        <v>0</v>
      </c>
      <c r="AJ1014" s="22">
        <f>SUM(AA1015:AA1015)</f>
        <v>0</v>
      </c>
    </row>
    <row r="1015" spans="1:42" x14ac:dyDescent="0.2">
      <c r="A1015" s="23" t="s">
        <v>485</v>
      </c>
      <c r="B1015" s="23" t="s">
        <v>716</v>
      </c>
      <c r="C1015" s="23" t="s">
        <v>722</v>
      </c>
      <c r="D1015" s="23" t="s">
        <v>809</v>
      </c>
      <c r="E1015" s="23" t="s">
        <v>1146</v>
      </c>
      <c r="F1015" s="24">
        <v>3.69</v>
      </c>
      <c r="G1015" s="24">
        <v>0</v>
      </c>
      <c r="H1015" s="24">
        <f>ROUND(F1015*AD1015,2)</f>
        <v>0</v>
      </c>
      <c r="I1015" s="24">
        <f>J1015-H1015</f>
        <v>0</v>
      </c>
      <c r="J1015" s="24">
        <f>ROUND(F1015*G1015,2)</f>
        <v>0</v>
      </c>
      <c r="K1015" s="24">
        <v>1.8599999999999998E-2</v>
      </c>
      <c r="L1015" s="24">
        <f>F1015*K1015</f>
        <v>6.8633999999999987E-2</v>
      </c>
      <c r="M1015" s="25" t="s">
        <v>7</v>
      </c>
      <c r="N1015" s="24">
        <f>IF(M1015="5",I1015,0)</f>
        <v>0</v>
      </c>
      <c r="Y1015" s="24">
        <f>IF(AC1015=0,J1015,0)</f>
        <v>0</v>
      </c>
      <c r="Z1015" s="24">
        <f>IF(AC1015=15,J1015,0)</f>
        <v>0</v>
      </c>
      <c r="AA1015" s="24">
        <f>IF(AC1015=21,J1015,0)</f>
        <v>0</v>
      </c>
      <c r="AC1015" s="26">
        <v>21</v>
      </c>
      <c r="AD1015" s="26">
        <f>G1015*0.563277249451353</f>
        <v>0</v>
      </c>
      <c r="AE1015" s="26">
        <f>G1015*(1-0.563277249451353)</f>
        <v>0</v>
      </c>
      <c r="AL1015" s="26">
        <f>F1015*AD1015</f>
        <v>0</v>
      </c>
      <c r="AM1015" s="26">
        <f>F1015*AE1015</f>
        <v>0</v>
      </c>
      <c r="AN1015" s="27" t="s">
        <v>1185</v>
      </c>
      <c r="AO1015" s="27" t="s">
        <v>1200</v>
      </c>
      <c r="AP1015" s="15" t="s">
        <v>1214</v>
      </c>
    </row>
    <row r="1016" spans="1:42" x14ac:dyDescent="0.2">
      <c r="D1016" s="28" t="s">
        <v>941</v>
      </c>
      <c r="F1016" s="29">
        <v>3.69</v>
      </c>
    </row>
    <row r="1017" spans="1:42" x14ac:dyDescent="0.2">
      <c r="A1017" s="20"/>
      <c r="B1017" s="21" t="s">
        <v>716</v>
      </c>
      <c r="C1017" s="21" t="s">
        <v>67</v>
      </c>
      <c r="D1017" s="57" t="s">
        <v>811</v>
      </c>
      <c r="E1017" s="58"/>
      <c r="F1017" s="58"/>
      <c r="G1017" s="58"/>
      <c r="H1017" s="22">
        <f>SUM(H1018:H1026)</f>
        <v>0</v>
      </c>
      <c r="I1017" s="22">
        <f>SUM(I1018:I1026)</f>
        <v>0</v>
      </c>
      <c r="J1017" s="22">
        <f>H1017+I1017</f>
        <v>0</v>
      </c>
      <c r="K1017" s="15"/>
      <c r="L1017" s="22">
        <f>SUM(L1018:L1026)</f>
        <v>0.46264300000000003</v>
      </c>
      <c r="O1017" s="22">
        <f>IF(P1017="PR",J1017,SUM(N1018:N1026))</f>
        <v>0</v>
      </c>
      <c r="P1017" s="15" t="s">
        <v>1173</v>
      </c>
      <c r="Q1017" s="22">
        <f>IF(P1017="HS",H1017,0)</f>
        <v>0</v>
      </c>
      <c r="R1017" s="22">
        <f>IF(P1017="HS",I1017-O1017,0)</f>
        <v>0</v>
      </c>
      <c r="S1017" s="22">
        <f>IF(P1017="PS",H1017,0)</f>
        <v>0</v>
      </c>
      <c r="T1017" s="22">
        <f>IF(P1017="PS",I1017-O1017,0)</f>
        <v>0</v>
      </c>
      <c r="U1017" s="22">
        <f>IF(P1017="MP",H1017,0)</f>
        <v>0</v>
      </c>
      <c r="V1017" s="22">
        <f>IF(P1017="MP",I1017-O1017,0)</f>
        <v>0</v>
      </c>
      <c r="W1017" s="22">
        <f>IF(P1017="OM",H1017,0)</f>
        <v>0</v>
      </c>
      <c r="X1017" s="15" t="s">
        <v>716</v>
      </c>
      <c r="AH1017" s="22">
        <f>SUM(Y1018:Y1026)</f>
        <v>0</v>
      </c>
      <c r="AI1017" s="22">
        <f>SUM(Z1018:Z1026)</f>
        <v>0</v>
      </c>
      <c r="AJ1017" s="22">
        <f>SUM(AA1018:AA1026)</f>
        <v>0</v>
      </c>
    </row>
    <row r="1018" spans="1:42" x14ac:dyDescent="0.2">
      <c r="A1018" s="23" t="s">
        <v>486</v>
      </c>
      <c r="B1018" s="23" t="s">
        <v>716</v>
      </c>
      <c r="C1018" s="23" t="s">
        <v>723</v>
      </c>
      <c r="D1018" s="23" t="s">
        <v>1218</v>
      </c>
      <c r="E1018" s="23" t="s">
        <v>1147</v>
      </c>
      <c r="F1018" s="24">
        <v>0.13</v>
      </c>
      <c r="G1018" s="24">
        <v>0</v>
      </c>
      <c r="H1018" s="24">
        <f>ROUND(F1018*AD1018,2)</f>
        <v>0</v>
      </c>
      <c r="I1018" s="24">
        <f>J1018-H1018</f>
        <v>0</v>
      </c>
      <c r="J1018" s="24">
        <f>ROUND(F1018*G1018,2)</f>
        <v>0</v>
      </c>
      <c r="K1018" s="24">
        <v>2.5249999999999999</v>
      </c>
      <c r="L1018" s="24">
        <f>F1018*K1018</f>
        <v>0.32824999999999999</v>
      </c>
      <c r="M1018" s="25" t="s">
        <v>7</v>
      </c>
      <c r="N1018" s="24">
        <f>IF(M1018="5",I1018,0)</f>
        <v>0</v>
      </c>
      <c r="Y1018" s="24">
        <f>IF(AC1018=0,J1018,0)</f>
        <v>0</v>
      </c>
      <c r="Z1018" s="24">
        <f>IF(AC1018=15,J1018,0)</f>
        <v>0</v>
      </c>
      <c r="AA1018" s="24">
        <f>IF(AC1018=21,J1018,0)</f>
        <v>0</v>
      </c>
      <c r="AC1018" s="26">
        <v>21</v>
      </c>
      <c r="AD1018" s="26">
        <f>G1018*0.859082802547771</f>
        <v>0</v>
      </c>
      <c r="AE1018" s="26">
        <f>G1018*(1-0.859082802547771)</f>
        <v>0</v>
      </c>
      <c r="AL1018" s="26">
        <f>F1018*AD1018</f>
        <v>0</v>
      </c>
      <c r="AM1018" s="26">
        <f>F1018*AE1018</f>
        <v>0</v>
      </c>
      <c r="AN1018" s="27" t="s">
        <v>1186</v>
      </c>
      <c r="AO1018" s="27" t="s">
        <v>1201</v>
      </c>
      <c r="AP1018" s="15" t="s">
        <v>1214</v>
      </c>
    </row>
    <row r="1019" spans="1:42" x14ac:dyDescent="0.2">
      <c r="D1019" s="28" t="s">
        <v>1064</v>
      </c>
      <c r="F1019" s="29">
        <v>0.13</v>
      </c>
    </row>
    <row r="1020" spans="1:42" x14ac:dyDescent="0.2">
      <c r="A1020" s="23" t="s">
        <v>487</v>
      </c>
      <c r="B1020" s="23" t="s">
        <v>716</v>
      </c>
      <c r="C1020" s="23" t="s">
        <v>724</v>
      </c>
      <c r="D1020" s="23" t="s">
        <v>813</v>
      </c>
      <c r="E1020" s="23" t="s">
        <v>1146</v>
      </c>
      <c r="F1020" s="24">
        <v>0.1</v>
      </c>
      <c r="G1020" s="24">
        <v>0</v>
      </c>
      <c r="H1020" s="24">
        <f>ROUND(F1020*AD1020,2)</f>
        <v>0</v>
      </c>
      <c r="I1020" s="24">
        <f>J1020-H1020</f>
        <v>0</v>
      </c>
      <c r="J1020" s="24">
        <f>ROUND(F1020*G1020,2)</f>
        <v>0</v>
      </c>
      <c r="K1020" s="24">
        <v>1.41E-2</v>
      </c>
      <c r="L1020" s="24">
        <f>F1020*K1020</f>
        <v>1.41E-3</v>
      </c>
      <c r="M1020" s="25" t="s">
        <v>7</v>
      </c>
      <c r="N1020" s="24">
        <f>IF(M1020="5",I1020,0)</f>
        <v>0</v>
      </c>
      <c r="Y1020" s="24">
        <f>IF(AC1020=0,J1020,0)</f>
        <v>0</v>
      </c>
      <c r="Z1020" s="24">
        <f>IF(AC1020=15,J1020,0)</f>
        <v>0</v>
      </c>
      <c r="AA1020" s="24">
        <f>IF(AC1020=21,J1020,0)</f>
        <v>0</v>
      </c>
      <c r="AC1020" s="26">
        <v>21</v>
      </c>
      <c r="AD1020" s="26">
        <f>G1020*0.637948717948718</f>
        <v>0</v>
      </c>
      <c r="AE1020" s="26">
        <f>G1020*(1-0.637948717948718)</f>
        <v>0</v>
      </c>
      <c r="AL1020" s="26">
        <f>F1020*AD1020</f>
        <v>0</v>
      </c>
      <c r="AM1020" s="26">
        <f>F1020*AE1020</f>
        <v>0</v>
      </c>
      <c r="AN1020" s="27" t="s">
        <v>1186</v>
      </c>
      <c r="AO1020" s="27" t="s">
        <v>1201</v>
      </c>
      <c r="AP1020" s="15" t="s">
        <v>1214</v>
      </c>
    </row>
    <row r="1021" spans="1:42" x14ac:dyDescent="0.2">
      <c r="D1021" s="28" t="s">
        <v>943</v>
      </c>
      <c r="F1021" s="29">
        <v>0.1</v>
      </c>
    </row>
    <row r="1022" spans="1:42" x14ac:dyDescent="0.2">
      <c r="A1022" s="23" t="s">
        <v>488</v>
      </c>
      <c r="B1022" s="23" t="s">
        <v>716</v>
      </c>
      <c r="C1022" s="23" t="s">
        <v>725</v>
      </c>
      <c r="D1022" s="23" t="s">
        <v>815</v>
      </c>
      <c r="E1022" s="23" t="s">
        <v>1146</v>
      </c>
      <c r="F1022" s="24">
        <v>0.1</v>
      </c>
      <c r="G1022" s="24">
        <v>0</v>
      </c>
      <c r="H1022" s="24">
        <f>ROUND(F1022*AD1022,2)</f>
        <v>0</v>
      </c>
      <c r="I1022" s="24">
        <f>J1022-H1022</f>
        <v>0</v>
      </c>
      <c r="J1022" s="24">
        <f>ROUND(F1022*G1022,2)</f>
        <v>0</v>
      </c>
      <c r="K1022" s="24">
        <v>0</v>
      </c>
      <c r="L1022" s="24">
        <f>F1022*K1022</f>
        <v>0</v>
      </c>
      <c r="M1022" s="25" t="s">
        <v>7</v>
      </c>
      <c r="N1022" s="24">
        <f>IF(M1022="5",I1022,0)</f>
        <v>0</v>
      </c>
      <c r="Y1022" s="24">
        <f>IF(AC1022=0,J1022,0)</f>
        <v>0</v>
      </c>
      <c r="Z1022" s="24">
        <f>IF(AC1022=15,J1022,0)</f>
        <v>0</v>
      </c>
      <c r="AA1022" s="24">
        <f>IF(AC1022=21,J1022,0)</f>
        <v>0</v>
      </c>
      <c r="AC1022" s="26">
        <v>21</v>
      </c>
      <c r="AD1022" s="26">
        <f>G1022*0</f>
        <v>0</v>
      </c>
      <c r="AE1022" s="26">
        <f>G1022*(1-0)</f>
        <v>0</v>
      </c>
      <c r="AL1022" s="26">
        <f>F1022*AD1022</f>
        <v>0</v>
      </c>
      <c r="AM1022" s="26">
        <f>F1022*AE1022</f>
        <v>0</v>
      </c>
      <c r="AN1022" s="27" t="s">
        <v>1186</v>
      </c>
      <c r="AO1022" s="27" t="s">
        <v>1201</v>
      </c>
      <c r="AP1022" s="15" t="s">
        <v>1214</v>
      </c>
    </row>
    <row r="1023" spans="1:42" x14ac:dyDescent="0.2">
      <c r="D1023" s="28" t="s">
        <v>944</v>
      </c>
      <c r="F1023" s="29">
        <v>0.1</v>
      </c>
    </row>
    <row r="1024" spans="1:42" x14ac:dyDescent="0.2">
      <c r="A1024" s="23" t="s">
        <v>489</v>
      </c>
      <c r="B1024" s="23" t="s">
        <v>716</v>
      </c>
      <c r="C1024" s="23" t="s">
        <v>726</v>
      </c>
      <c r="D1024" s="23" t="s">
        <v>817</v>
      </c>
      <c r="E1024" s="23" t="s">
        <v>1146</v>
      </c>
      <c r="F1024" s="24">
        <v>3.55</v>
      </c>
      <c r="G1024" s="24">
        <v>0</v>
      </c>
      <c r="H1024" s="24">
        <f>ROUND(F1024*AD1024,2)</f>
        <v>0</v>
      </c>
      <c r="I1024" s="24">
        <f>J1024-H1024</f>
        <v>0</v>
      </c>
      <c r="J1024" s="24">
        <f>ROUND(F1024*G1024,2)</f>
        <v>0</v>
      </c>
      <c r="K1024" s="24">
        <v>3.415E-2</v>
      </c>
      <c r="L1024" s="24">
        <f>F1024*K1024</f>
        <v>0.12123249999999999</v>
      </c>
      <c r="M1024" s="25" t="s">
        <v>7</v>
      </c>
      <c r="N1024" s="24">
        <f>IF(M1024="5",I1024,0)</f>
        <v>0</v>
      </c>
      <c r="Y1024" s="24">
        <f>IF(AC1024=0,J1024,0)</f>
        <v>0</v>
      </c>
      <c r="Z1024" s="24">
        <f>IF(AC1024=15,J1024,0)</f>
        <v>0</v>
      </c>
      <c r="AA1024" s="24">
        <f>IF(AC1024=21,J1024,0)</f>
        <v>0</v>
      </c>
      <c r="AC1024" s="26">
        <v>21</v>
      </c>
      <c r="AD1024" s="26">
        <f>G1024*0.841828478964401</f>
        <v>0</v>
      </c>
      <c r="AE1024" s="26">
        <f>G1024*(1-0.841828478964401)</f>
        <v>0</v>
      </c>
      <c r="AL1024" s="26">
        <f>F1024*AD1024</f>
        <v>0</v>
      </c>
      <c r="AM1024" s="26">
        <f>F1024*AE1024</f>
        <v>0</v>
      </c>
      <c r="AN1024" s="27" t="s">
        <v>1186</v>
      </c>
      <c r="AO1024" s="27" t="s">
        <v>1201</v>
      </c>
      <c r="AP1024" s="15" t="s">
        <v>1214</v>
      </c>
    </row>
    <row r="1025" spans="1:42" x14ac:dyDescent="0.2">
      <c r="D1025" s="28" t="s">
        <v>945</v>
      </c>
      <c r="F1025" s="29">
        <v>3.55</v>
      </c>
    </row>
    <row r="1026" spans="1:42" x14ac:dyDescent="0.2">
      <c r="A1026" s="23" t="s">
        <v>490</v>
      </c>
      <c r="B1026" s="23" t="s">
        <v>716</v>
      </c>
      <c r="C1026" s="23" t="s">
        <v>727</v>
      </c>
      <c r="D1026" s="23" t="s">
        <v>1232</v>
      </c>
      <c r="E1026" s="23" t="s">
        <v>1146</v>
      </c>
      <c r="F1026" s="24">
        <v>3.55</v>
      </c>
      <c r="G1026" s="24">
        <v>0</v>
      </c>
      <c r="H1026" s="24">
        <f>ROUND(F1026*AD1026,2)</f>
        <v>0</v>
      </c>
      <c r="I1026" s="24">
        <f>J1026-H1026</f>
        <v>0</v>
      </c>
      <c r="J1026" s="24">
        <f>ROUND(F1026*G1026,2)</f>
        <v>0</v>
      </c>
      <c r="K1026" s="24">
        <v>3.31E-3</v>
      </c>
      <c r="L1026" s="24">
        <f>F1026*K1026</f>
        <v>1.1750499999999999E-2</v>
      </c>
      <c r="M1026" s="25" t="s">
        <v>7</v>
      </c>
      <c r="N1026" s="24">
        <f>IF(M1026="5",I1026,0)</f>
        <v>0</v>
      </c>
      <c r="Y1026" s="24">
        <f>IF(AC1026=0,J1026,0)</f>
        <v>0</v>
      </c>
      <c r="Z1026" s="24">
        <f>IF(AC1026=15,J1026,0)</f>
        <v>0</v>
      </c>
      <c r="AA1026" s="24">
        <f>IF(AC1026=21,J1026,0)</f>
        <v>0</v>
      </c>
      <c r="AC1026" s="26">
        <v>21</v>
      </c>
      <c r="AD1026" s="26">
        <f>G1026*0.752032520325203</f>
        <v>0</v>
      </c>
      <c r="AE1026" s="26">
        <f>G1026*(1-0.752032520325203)</f>
        <v>0</v>
      </c>
      <c r="AL1026" s="26">
        <f>F1026*AD1026</f>
        <v>0</v>
      </c>
      <c r="AM1026" s="26">
        <f>F1026*AE1026</f>
        <v>0</v>
      </c>
      <c r="AN1026" s="27" t="s">
        <v>1186</v>
      </c>
      <c r="AO1026" s="27" t="s">
        <v>1201</v>
      </c>
      <c r="AP1026" s="15" t="s">
        <v>1214</v>
      </c>
    </row>
    <row r="1027" spans="1:42" x14ac:dyDescent="0.2">
      <c r="D1027" s="28" t="s">
        <v>945</v>
      </c>
      <c r="F1027" s="29">
        <v>3.55</v>
      </c>
    </row>
    <row r="1028" spans="1:42" x14ac:dyDescent="0.2">
      <c r="A1028" s="20"/>
      <c r="B1028" s="21" t="s">
        <v>716</v>
      </c>
      <c r="C1028" s="21" t="s">
        <v>685</v>
      </c>
      <c r="D1028" s="57" t="s">
        <v>821</v>
      </c>
      <c r="E1028" s="58"/>
      <c r="F1028" s="58"/>
      <c r="G1028" s="58"/>
      <c r="H1028" s="22">
        <f>SUM(H1029:H1039)</f>
        <v>0</v>
      </c>
      <c r="I1028" s="22">
        <f>SUM(I1029:I1039)</f>
        <v>0</v>
      </c>
      <c r="J1028" s="22">
        <f>H1028+I1028</f>
        <v>0</v>
      </c>
      <c r="K1028" s="15"/>
      <c r="L1028" s="22">
        <f>SUM(L1029:L1039)</f>
        <v>1.0414400000000001E-2</v>
      </c>
      <c r="O1028" s="22">
        <f>IF(P1028="PR",J1028,SUM(N1029:N1039))</f>
        <v>0</v>
      </c>
      <c r="P1028" s="15" t="s">
        <v>1174</v>
      </c>
      <c r="Q1028" s="22">
        <f>IF(P1028="HS",H1028,0)</f>
        <v>0</v>
      </c>
      <c r="R1028" s="22">
        <f>IF(P1028="HS",I1028-O1028,0)</f>
        <v>0</v>
      </c>
      <c r="S1028" s="22">
        <f>IF(P1028="PS",H1028,0)</f>
        <v>0</v>
      </c>
      <c r="T1028" s="22">
        <f>IF(P1028="PS",I1028-O1028,0)</f>
        <v>0</v>
      </c>
      <c r="U1028" s="22">
        <f>IF(P1028="MP",H1028,0)</f>
        <v>0</v>
      </c>
      <c r="V1028" s="22">
        <f>IF(P1028="MP",I1028-O1028,0)</f>
        <v>0</v>
      </c>
      <c r="W1028" s="22">
        <f>IF(P1028="OM",H1028,0)</f>
        <v>0</v>
      </c>
      <c r="X1028" s="15" t="s">
        <v>716</v>
      </c>
      <c r="AH1028" s="22">
        <f>SUM(Y1029:Y1039)</f>
        <v>0</v>
      </c>
      <c r="AI1028" s="22">
        <f>SUM(Z1029:Z1039)</f>
        <v>0</v>
      </c>
      <c r="AJ1028" s="22">
        <f>SUM(AA1029:AA1039)</f>
        <v>0</v>
      </c>
    </row>
    <row r="1029" spans="1:42" x14ac:dyDescent="0.2">
      <c r="A1029" s="23" t="s">
        <v>491</v>
      </c>
      <c r="B1029" s="23" t="s">
        <v>716</v>
      </c>
      <c r="C1029" s="23" t="s">
        <v>728</v>
      </c>
      <c r="D1029" s="23" t="s">
        <v>1251</v>
      </c>
      <c r="E1029" s="23" t="s">
        <v>1146</v>
      </c>
      <c r="F1029" s="24">
        <v>4.6399999999999997</v>
      </c>
      <c r="G1029" s="24">
        <v>0</v>
      </c>
      <c r="H1029" s="24">
        <f>ROUND(F1029*AD1029,2)</f>
        <v>0</v>
      </c>
      <c r="I1029" s="24">
        <f>J1029-H1029</f>
        <v>0</v>
      </c>
      <c r="J1029" s="24">
        <f>ROUND(F1029*G1029,2)</f>
        <v>0</v>
      </c>
      <c r="K1029" s="24">
        <v>5.6999999999999998E-4</v>
      </c>
      <c r="L1029" s="24">
        <f>F1029*K1029</f>
        <v>2.6447999999999997E-3</v>
      </c>
      <c r="M1029" s="25" t="s">
        <v>7</v>
      </c>
      <c r="N1029" s="24">
        <f>IF(M1029="5",I1029,0)</f>
        <v>0</v>
      </c>
      <c r="Y1029" s="24">
        <f>IF(AC1029=0,J1029,0)</f>
        <v>0</v>
      </c>
      <c r="Z1029" s="24">
        <f>IF(AC1029=15,J1029,0)</f>
        <v>0</v>
      </c>
      <c r="AA1029" s="24">
        <f>IF(AC1029=21,J1029,0)</f>
        <v>0</v>
      </c>
      <c r="AC1029" s="26">
        <v>21</v>
      </c>
      <c r="AD1029" s="26">
        <f>G1029*0.805751492132393</f>
        <v>0</v>
      </c>
      <c r="AE1029" s="26">
        <f>G1029*(1-0.805751492132393)</f>
        <v>0</v>
      </c>
      <c r="AL1029" s="26">
        <f>F1029*AD1029</f>
        <v>0</v>
      </c>
      <c r="AM1029" s="26">
        <f>F1029*AE1029</f>
        <v>0</v>
      </c>
      <c r="AN1029" s="27" t="s">
        <v>1187</v>
      </c>
      <c r="AO1029" s="27" t="s">
        <v>1202</v>
      </c>
      <c r="AP1029" s="15" t="s">
        <v>1214</v>
      </c>
    </row>
    <row r="1030" spans="1:42" x14ac:dyDescent="0.2">
      <c r="D1030" s="28" t="s">
        <v>1065</v>
      </c>
      <c r="F1030" s="29">
        <v>4.6399999999999997</v>
      </c>
    </row>
    <row r="1031" spans="1:42" x14ac:dyDescent="0.2">
      <c r="A1031" s="23" t="s">
        <v>492</v>
      </c>
      <c r="B1031" s="23" t="s">
        <v>716</v>
      </c>
      <c r="C1031" s="23" t="s">
        <v>729</v>
      </c>
      <c r="D1031" s="23" t="s">
        <v>1234</v>
      </c>
      <c r="E1031" s="23" t="s">
        <v>1146</v>
      </c>
      <c r="F1031" s="24">
        <v>4.6399999999999997</v>
      </c>
      <c r="G1031" s="24">
        <v>0</v>
      </c>
      <c r="H1031" s="24">
        <f>ROUND(F1031*AD1031,2)</f>
        <v>0</v>
      </c>
      <c r="I1031" s="24">
        <f>J1031-H1031</f>
        <v>0</v>
      </c>
      <c r="J1031" s="24">
        <f>ROUND(F1031*G1031,2)</f>
        <v>0</v>
      </c>
      <c r="K1031" s="24">
        <v>7.3999999999999999E-4</v>
      </c>
      <c r="L1031" s="24">
        <f>F1031*K1031</f>
        <v>3.4335999999999998E-3</v>
      </c>
      <c r="M1031" s="25" t="s">
        <v>7</v>
      </c>
      <c r="N1031" s="24">
        <f>IF(M1031="5",I1031,0)</f>
        <v>0</v>
      </c>
      <c r="Y1031" s="24">
        <f>IF(AC1031=0,J1031,0)</f>
        <v>0</v>
      </c>
      <c r="Z1031" s="24">
        <f>IF(AC1031=15,J1031,0)</f>
        <v>0</v>
      </c>
      <c r="AA1031" s="24">
        <f>IF(AC1031=21,J1031,0)</f>
        <v>0</v>
      </c>
      <c r="AC1031" s="26">
        <v>21</v>
      </c>
      <c r="AD1031" s="26">
        <f>G1031*0.750758341759353</f>
        <v>0</v>
      </c>
      <c r="AE1031" s="26">
        <f>G1031*(1-0.750758341759353)</f>
        <v>0</v>
      </c>
      <c r="AL1031" s="26">
        <f>F1031*AD1031</f>
        <v>0</v>
      </c>
      <c r="AM1031" s="26">
        <f>F1031*AE1031</f>
        <v>0</v>
      </c>
      <c r="AN1031" s="27" t="s">
        <v>1187</v>
      </c>
      <c r="AO1031" s="27" t="s">
        <v>1202</v>
      </c>
      <c r="AP1031" s="15" t="s">
        <v>1214</v>
      </c>
    </row>
    <row r="1032" spans="1:42" x14ac:dyDescent="0.2">
      <c r="D1032" s="28" t="s">
        <v>1066</v>
      </c>
      <c r="F1032" s="29">
        <v>4.6399999999999997</v>
      </c>
    </row>
    <row r="1033" spans="1:42" x14ac:dyDescent="0.2">
      <c r="A1033" s="23" t="s">
        <v>493</v>
      </c>
      <c r="B1033" s="23" t="s">
        <v>716</v>
      </c>
      <c r="C1033" s="23" t="s">
        <v>730</v>
      </c>
      <c r="D1033" s="23" t="s">
        <v>1235</v>
      </c>
      <c r="E1033" s="23" t="s">
        <v>1146</v>
      </c>
      <c r="F1033" s="24">
        <v>1.0900000000000001</v>
      </c>
      <c r="G1033" s="24">
        <v>0</v>
      </c>
      <c r="H1033" s="24">
        <f>ROUND(F1033*AD1033,2)</f>
        <v>0</v>
      </c>
      <c r="I1033" s="24">
        <f>J1033-H1033</f>
        <v>0</v>
      </c>
      <c r="J1033" s="24">
        <f>ROUND(F1033*G1033,2)</f>
        <v>0</v>
      </c>
      <c r="K1033" s="24">
        <v>4.0000000000000002E-4</v>
      </c>
      <c r="L1033" s="24">
        <f>F1033*K1033</f>
        <v>4.3600000000000003E-4</v>
      </c>
      <c r="M1033" s="25" t="s">
        <v>7</v>
      </c>
      <c r="N1033" s="24">
        <f>IF(M1033="5",I1033,0)</f>
        <v>0</v>
      </c>
      <c r="Y1033" s="24">
        <f>IF(AC1033=0,J1033,0)</f>
        <v>0</v>
      </c>
      <c r="Z1033" s="24">
        <f>IF(AC1033=15,J1033,0)</f>
        <v>0</v>
      </c>
      <c r="AA1033" s="24">
        <f>IF(AC1033=21,J1033,0)</f>
        <v>0</v>
      </c>
      <c r="AC1033" s="26">
        <v>21</v>
      </c>
      <c r="AD1033" s="26">
        <f>G1033*0.966850828729282</f>
        <v>0</v>
      </c>
      <c r="AE1033" s="26">
        <f>G1033*(1-0.966850828729282)</f>
        <v>0</v>
      </c>
      <c r="AL1033" s="26">
        <f>F1033*AD1033</f>
        <v>0</v>
      </c>
      <c r="AM1033" s="26">
        <f>F1033*AE1033</f>
        <v>0</v>
      </c>
      <c r="AN1033" s="27" t="s">
        <v>1187</v>
      </c>
      <c r="AO1033" s="27" t="s">
        <v>1202</v>
      </c>
      <c r="AP1033" s="15" t="s">
        <v>1214</v>
      </c>
    </row>
    <row r="1034" spans="1:42" x14ac:dyDescent="0.2">
      <c r="D1034" s="28" t="s">
        <v>980</v>
      </c>
      <c r="F1034" s="29">
        <v>1.0900000000000001</v>
      </c>
    </row>
    <row r="1035" spans="1:42" x14ac:dyDescent="0.2">
      <c r="A1035" s="23" t="s">
        <v>494</v>
      </c>
      <c r="B1035" s="23" t="s">
        <v>716</v>
      </c>
      <c r="C1035" s="23" t="s">
        <v>731</v>
      </c>
      <c r="D1035" s="23" t="s">
        <v>1236</v>
      </c>
      <c r="E1035" s="23" t="s">
        <v>1146</v>
      </c>
      <c r="F1035" s="24">
        <v>7.15</v>
      </c>
      <c r="G1035" s="24">
        <v>0</v>
      </c>
      <c r="H1035" s="24">
        <f>ROUND(F1035*AD1035,2)</f>
        <v>0</v>
      </c>
      <c r="I1035" s="24">
        <f>J1035-H1035</f>
        <v>0</v>
      </c>
      <c r="J1035" s="24">
        <f>ROUND(F1035*G1035,2)</f>
        <v>0</v>
      </c>
      <c r="K1035" s="24">
        <v>4.0000000000000002E-4</v>
      </c>
      <c r="L1035" s="24">
        <f>F1035*K1035</f>
        <v>2.8600000000000001E-3</v>
      </c>
      <c r="M1035" s="25" t="s">
        <v>7</v>
      </c>
      <c r="N1035" s="24">
        <f>IF(M1035="5",I1035,0)</f>
        <v>0</v>
      </c>
      <c r="Y1035" s="24">
        <f>IF(AC1035=0,J1035,0)</f>
        <v>0</v>
      </c>
      <c r="Z1035" s="24">
        <f>IF(AC1035=15,J1035,0)</f>
        <v>0</v>
      </c>
      <c r="AA1035" s="24">
        <f>IF(AC1035=21,J1035,0)</f>
        <v>0</v>
      </c>
      <c r="AC1035" s="26">
        <v>21</v>
      </c>
      <c r="AD1035" s="26">
        <f>G1035*0.938757264193116</f>
        <v>0</v>
      </c>
      <c r="AE1035" s="26">
        <f>G1035*(1-0.938757264193116)</f>
        <v>0</v>
      </c>
      <c r="AL1035" s="26">
        <f>F1035*AD1035</f>
        <v>0</v>
      </c>
      <c r="AM1035" s="26">
        <f>F1035*AE1035</f>
        <v>0</v>
      </c>
      <c r="AN1035" s="27" t="s">
        <v>1187</v>
      </c>
      <c r="AO1035" s="27" t="s">
        <v>1202</v>
      </c>
      <c r="AP1035" s="15" t="s">
        <v>1214</v>
      </c>
    </row>
    <row r="1036" spans="1:42" x14ac:dyDescent="0.2">
      <c r="D1036" s="28" t="s">
        <v>1067</v>
      </c>
      <c r="F1036" s="29">
        <v>7.15</v>
      </c>
    </row>
    <row r="1037" spans="1:42" x14ac:dyDescent="0.2">
      <c r="A1037" s="23" t="s">
        <v>495</v>
      </c>
      <c r="B1037" s="23" t="s">
        <v>716</v>
      </c>
      <c r="C1037" s="23" t="s">
        <v>732</v>
      </c>
      <c r="D1037" s="23" t="s">
        <v>1237</v>
      </c>
      <c r="E1037" s="23" t="s">
        <v>1148</v>
      </c>
      <c r="F1037" s="24">
        <v>3.25</v>
      </c>
      <c r="G1037" s="24">
        <v>0</v>
      </c>
      <c r="H1037" s="24">
        <f>ROUND(F1037*AD1037,2)</f>
        <v>0</v>
      </c>
      <c r="I1037" s="24">
        <f>J1037-H1037</f>
        <v>0</v>
      </c>
      <c r="J1037" s="24">
        <f>ROUND(F1037*G1037,2)</f>
        <v>0</v>
      </c>
      <c r="K1037" s="24">
        <v>3.2000000000000003E-4</v>
      </c>
      <c r="L1037" s="24">
        <f>F1037*K1037</f>
        <v>1.0400000000000001E-3</v>
      </c>
      <c r="M1037" s="25" t="s">
        <v>7</v>
      </c>
      <c r="N1037" s="24">
        <f>IF(M1037="5",I1037,0)</f>
        <v>0</v>
      </c>
      <c r="Y1037" s="24">
        <f>IF(AC1037=0,J1037,0)</f>
        <v>0</v>
      </c>
      <c r="Z1037" s="24">
        <f>IF(AC1037=15,J1037,0)</f>
        <v>0</v>
      </c>
      <c r="AA1037" s="24">
        <f>IF(AC1037=21,J1037,0)</f>
        <v>0</v>
      </c>
      <c r="AC1037" s="26">
        <v>21</v>
      </c>
      <c r="AD1037" s="26">
        <f>G1037*0.584192439862543</f>
        <v>0</v>
      </c>
      <c r="AE1037" s="26">
        <f>G1037*(1-0.584192439862543)</f>
        <v>0</v>
      </c>
      <c r="AL1037" s="26">
        <f>F1037*AD1037</f>
        <v>0</v>
      </c>
      <c r="AM1037" s="26">
        <f>F1037*AE1037</f>
        <v>0</v>
      </c>
      <c r="AN1037" s="27" t="s">
        <v>1187</v>
      </c>
      <c r="AO1037" s="27" t="s">
        <v>1202</v>
      </c>
      <c r="AP1037" s="15" t="s">
        <v>1214</v>
      </c>
    </row>
    <row r="1038" spans="1:42" x14ac:dyDescent="0.2">
      <c r="D1038" s="28" t="s">
        <v>1068</v>
      </c>
      <c r="F1038" s="29">
        <v>3.25</v>
      </c>
    </row>
    <row r="1039" spans="1:42" x14ac:dyDescent="0.2">
      <c r="A1039" s="23" t="s">
        <v>496</v>
      </c>
      <c r="B1039" s="23" t="s">
        <v>716</v>
      </c>
      <c r="C1039" s="23" t="s">
        <v>733</v>
      </c>
      <c r="D1039" s="23" t="s">
        <v>827</v>
      </c>
      <c r="E1039" s="23" t="s">
        <v>1149</v>
      </c>
      <c r="F1039" s="24">
        <v>0.03</v>
      </c>
      <c r="G1039" s="24">
        <v>0</v>
      </c>
      <c r="H1039" s="24">
        <f>ROUND(F1039*AD1039,2)</f>
        <v>0</v>
      </c>
      <c r="I1039" s="24">
        <f>J1039-H1039</f>
        <v>0</v>
      </c>
      <c r="J1039" s="24">
        <f>ROUND(F1039*G1039,2)</f>
        <v>0</v>
      </c>
      <c r="K1039" s="24">
        <v>0</v>
      </c>
      <c r="L1039" s="24">
        <f>F1039*K1039</f>
        <v>0</v>
      </c>
      <c r="M1039" s="25" t="s">
        <v>11</v>
      </c>
      <c r="N1039" s="24">
        <f>IF(M1039="5",I1039,0)</f>
        <v>0</v>
      </c>
      <c r="Y1039" s="24">
        <f>IF(AC1039=0,J1039,0)</f>
        <v>0</v>
      </c>
      <c r="Z1039" s="24">
        <f>IF(AC1039=15,J1039,0)</f>
        <v>0</v>
      </c>
      <c r="AA1039" s="24">
        <f>IF(AC1039=21,J1039,0)</f>
        <v>0</v>
      </c>
      <c r="AC1039" s="26">
        <v>21</v>
      </c>
      <c r="AD1039" s="26">
        <f>G1039*0</f>
        <v>0</v>
      </c>
      <c r="AE1039" s="26">
        <f>G1039*(1-0)</f>
        <v>0</v>
      </c>
      <c r="AL1039" s="26">
        <f>F1039*AD1039</f>
        <v>0</v>
      </c>
      <c r="AM1039" s="26">
        <f>F1039*AE1039</f>
        <v>0</v>
      </c>
      <c r="AN1039" s="27" t="s">
        <v>1187</v>
      </c>
      <c r="AO1039" s="27" t="s">
        <v>1202</v>
      </c>
      <c r="AP1039" s="15" t="s">
        <v>1214</v>
      </c>
    </row>
    <row r="1040" spans="1:42" x14ac:dyDescent="0.2">
      <c r="D1040" s="28" t="s">
        <v>983</v>
      </c>
      <c r="F1040" s="29">
        <v>0.03</v>
      </c>
    </row>
    <row r="1041" spans="1:42" x14ac:dyDescent="0.2">
      <c r="A1041" s="20"/>
      <c r="B1041" s="21" t="s">
        <v>716</v>
      </c>
      <c r="C1041" s="21" t="s">
        <v>695</v>
      </c>
      <c r="D1041" s="57" t="s">
        <v>829</v>
      </c>
      <c r="E1041" s="58"/>
      <c r="F1041" s="58"/>
      <c r="G1041" s="58"/>
      <c r="H1041" s="22">
        <f>SUM(H1042:H1042)</f>
        <v>0</v>
      </c>
      <c r="I1041" s="22">
        <f>SUM(I1042:I1042)</f>
        <v>0</v>
      </c>
      <c r="J1041" s="22">
        <f>H1041+I1041</f>
        <v>0</v>
      </c>
      <c r="K1041" s="15"/>
      <c r="L1041" s="22">
        <f>SUM(L1042:L1042)</f>
        <v>1.4599999999999999E-3</v>
      </c>
      <c r="O1041" s="22">
        <f>IF(P1041="PR",J1041,SUM(N1042:N1042))</f>
        <v>0</v>
      </c>
      <c r="P1041" s="15" t="s">
        <v>1174</v>
      </c>
      <c r="Q1041" s="22">
        <f>IF(P1041="HS",H1041,0)</f>
        <v>0</v>
      </c>
      <c r="R1041" s="22">
        <f>IF(P1041="HS",I1041-O1041,0)</f>
        <v>0</v>
      </c>
      <c r="S1041" s="22">
        <f>IF(P1041="PS",H1041,0)</f>
        <v>0</v>
      </c>
      <c r="T1041" s="22">
        <f>IF(P1041="PS",I1041-O1041,0)</f>
        <v>0</v>
      </c>
      <c r="U1041" s="22">
        <f>IF(P1041="MP",H1041,0)</f>
        <v>0</v>
      </c>
      <c r="V1041" s="22">
        <f>IF(P1041="MP",I1041-O1041,0)</f>
        <v>0</v>
      </c>
      <c r="W1041" s="22">
        <f>IF(P1041="OM",H1041,0)</f>
        <v>0</v>
      </c>
      <c r="X1041" s="15" t="s">
        <v>716</v>
      </c>
      <c r="AH1041" s="22">
        <f>SUM(Y1042:Y1042)</f>
        <v>0</v>
      </c>
      <c r="AI1041" s="22">
        <f>SUM(Z1042:Z1042)</f>
        <v>0</v>
      </c>
      <c r="AJ1041" s="22">
        <f>SUM(AA1042:AA1042)</f>
        <v>0</v>
      </c>
    </row>
    <row r="1042" spans="1:42" x14ac:dyDescent="0.2">
      <c r="A1042" s="23" t="s">
        <v>497</v>
      </c>
      <c r="B1042" s="23" t="s">
        <v>716</v>
      </c>
      <c r="C1042" s="23" t="s">
        <v>734</v>
      </c>
      <c r="D1042" s="23" t="s">
        <v>830</v>
      </c>
      <c r="E1042" s="23" t="s">
        <v>1150</v>
      </c>
      <c r="F1042" s="24">
        <v>1</v>
      </c>
      <c r="G1042" s="24">
        <v>0</v>
      </c>
      <c r="H1042" s="24">
        <f>ROUND(F1042*AD1042,2)</f>
        <v>0</v>
      </c>
      <c r="I1042" s="24">
        <f>J1042-H1042</f>
        <v>0</v>
      </c>
      <c r="J1042" s="24">
        <f>ROUND(F1042*G1042,2)</f>
        <v>0</v>
      </c>
      <c r="K1042" s="24">
        <v>1.4599999999999999E-3</v>
      </c>
      <c r="L1042" s="24">
        <f>F1042*K1042</f>
        <v>1.4599999999999999E-3</v>
      </c>
      <c r="M1042" s="25" t="s">
        <v>7</v>
      </c>
      <c r="N1042" s="24">
        <f>IF(M1042="5",I1042,0)</f>
        <v>0</v>
      </c>
      <c r="Y1042" s="24">
        <f>IF(AC1042=0,J1042,0)</f>
        <v>0</v>
      </c>
      <c r="Z1042" s="24">
        <f>IF(AC1042=15,J1042,0)</f>
        <v>0</v>
      </c>
      <c r="AA1042" s="24">
        <f>IF(AC1042=21,J1042,0)</f>
        <v>0</v>
      </c>
      <c r="AC1042" s="26">
        <v>21</v>
      </c>
      <c r="AD1042" s="26">
        <f>G1042*0</f>
        <v>0</v>
      </c>
      <c r="AE1042" s="26">
        <f>G1042*(1-0)</f>
        <v>0</v>
      </c>
      <c r="AL1042" s="26">
        <f>F1042*AD1042</f>
        <v>0</v>
      </c>
      <c r="AM1042" s="26">
        <f>F1042*AE1042</f>
        <v>0</v>
      </c>
      <c r="AN1042" s="27" t="s">
        <v>1188</v>
      </c>
      <c r="AO1042" s="27" t="s">
        <v>1203</v>
      </c>
      <c r="AP1042" s="15" t="s">
        <v>1214</v>
      </c>
    </row>
    <row r="1043" spans="1:42" x14ac:dyDescent="0.2">
      <c r="D1043" s="28" t="s">
        <v>831</v>
      </c>
      <c r="F1043" s="29">
        <v>1</v>
      </c>
    </row>
    <row r="1044" spans="1:42" x14ac:dyDescent="0.2">
      <c r="A1044" s="20"/>
      <c r="B1044" s="21" t="s">
        <v>716</v>
      </c>
      <c r="C1044" s="21" t="s">
        <v>699</v>
      </c>
      <c r="D1044" s="57" t="s">
        <v>832</v>
      </c>
      <c r="E1044" s="58"/>
      <c r="F1044" s="58"/>
      <c r="G1044" s="58"/>
      <c r="H1044" s="22">
        <f>SUM(H1045:H1072)</f>
        <v>0</v>
      </c>
      <c r="I1044" s="22">
        <f>SUM(I1045:I1072)</f>
        <v>0</v>
      </c>
      <c r="J1044" s="22">
        <f>H1044+I1044</f>
        <v>0</v>
      </c>
      <c r="K1044" s="15"/>
      <c r="L1044" s="22">
        <f>SUM(L1045:L1072)</f>
        <v>5.5830000000000005E-2</v>
      </c>
      <c r="O1044" s="22">
        <f>IF(P1044="PR",J1044,SUM(N1045:N1072))</f>
        <v>0</v>
      </c>
      <c r="P1044" s="15" t="s">
        <v>1174</v>
      </c>
      <c r="Q1044" s="22">
        <f>IF(P1044="HS",H1044,0)</f>
        <v>0</v>
      </c>
      <c r="R1044" s="22">
        <f>IF(P1044="HS",I1044-O1044,0)</f>
        <v>0</v>
      </c>
      <c r="S1044" s="22">
        <f>IF(P1044="PS",H1044,0)</f>
        <v>0</v>
      </c>
      <c r="T1044" s="22">
        <f>IF(P1044="PS",I1044-O1044,0)</f>
        <v>0</v>
      </c>
      <c r="U1044" s="22">
        <f>IF(P1044="MP",H1044,0)</f>
        <v>0</v>
      </c>
      <c r="V1044" s="22">
        <f>IF(P1044="MP",I1044-O1044,0)</f>
        <v>0</v>
      </c>
      <c r="W1044" s="22">
        <f>IF(P1044="OM",H1044,0)</f>
        <v>0</v>
      </c>
      <c r="X1044" s="15" t="s">
        <v>716</v>
      </c>
      <c r="AH1044" s="22">
        <f>SUM(Y1045:Y1072)</f>
        <v>0</v>
      </c>
      <c r="AI1044" s="22">
        <f>SUM(Z1045:Z1072)</f>
        <v>0</v>
      </c>
      <c r="AJ1044" s="22">
        <f>SUM(AA1045:AA1072)</f>
        <v>0</v>
      </c>
    </row>
    <row r="1045" spans="1:42" x14ac:dyDescent="0.2">
      <c r="A1045" s="23" t="s">
        <v>498</v>
      </c>
      <c r="B1045" s="23" t="s">
        <v>716</v>
      </c>
      <c r="C1045" s="23" t="s">
        <v>735</v>
      </c>
      <c r="D1045" s="23" t="s">
        <v>1225</v>
      </c>
      <c r="E1045" s="23" t="s">
        <v>1151</v>
      </c>
      <c r="F1045" s="24">
        <v>1</v>
      </c>
      <c r="G1045" s="24">
        <v>0</v>
      </c>
      <c r="H1045" s="24">
        <f>ROUND(F1045*AD1045,2)</f>
        <v>0</v>
      </c>
      <c r="I1045" s="24">
        <f>J1045-H1045</f>
        <v>0</v>
      </c>
      <c r="J1045" s="24">
        <f>ROUND(F1045*G1045,2)</f>
        <v>0</v>
      </c>
      <c r="K1045" s="24">
        <v>1.41E-3</v>
      </c>
      <c r="L1045" s="24">
        <f>F1045*K1045</f>
        <v>1.41E-3</v>
      </c>
      <c r="M1045" s="25" t="s">
        <v>7</v>
      </c>
      <c r="N1045" s="24">
        <f>IF(M1045="5",I1045,0)</f>
        <v>0</v>
      </c>
      <c r="Y1045" s="24">
        <f>IF(AC1045=0,J1045,0)</f>
        <v>0</v>
      </c>
      <c r="Z1045" s="24">
        <f>IF(AC1045=15,J1045,0)</f>
        <v>0</v>
      </c>
      <c r="AA1045" s="24">
        <f>IF(AC1045=21,J1045,0)</f>
        <v>0</v>
      </c>
      <c r="AC1045" s="26">
        <v>21</v>
      </c>
      <c r="AD1045" s="26">
        <f>G1045*0.538136882129278</f>
        <v>0</v>
      </c>
      <c r="AE1045" s="26">
        <f>G1045*(1-0.538136882129278)</f>
        <v>0</v>
      </c>
      <c r="AL1045" s="26">
        <f>F1045*AD1045</f>
        <v>0</v>
      </c>
      <c r="AM1045" s="26">
        <f>F1045*AE1045</f>
        <v>0</v>
      </c>
      <c r="AN1045" s="27" t="s">
        <v>1189</v>
      </c>
      <c r="AO1045" s="27" t="s">
        <v>1203</v>
      </c>
      <c r="AP1045" s="15" t="s">
        <v>1214</v>
      </c>
    </row>
    <row r="1046" spans="1:42" x14ac:dyDescent="0.2">
      <c r="D1046" s="28" t="s">
        <v>831</v>
      </c>
      <c r="F1046" s="29">
        <v>1</v>
      </c>
    </row>
    <row r="1047" spans="1:42" x14ac:dyDescent="0.2">
      <c r="A1047" s="31" t="s">
        <v>499</v>
      </c>
      <c r="B1047" s="31" t="s">
        <v>716</v>
      </c>
      <c r="C1047" s="31" t="s">
        <v>795</v>
      </c>
      <c r="D1047" s="31" t="s">
        <v>1238</v>
      </c>
      <c r="E1047" s="31" t="s">
        <v>1151</v>
      </c>
      <c r="F1047" s="32">
        <v>1</v>
      </c>
      <c r="G1047" s="32">
        <v>0</v>
      </c>
      <c r="H1047" s="32">
        <f>ROUND(F1047*AD1047,2)</f>
        <v>0</v>
      </c>
      <c r="I1047" s="32">
        <f>J1047-H1047</f>
        <v>0</v>
      </c>
      <c r="J1047" s="32">
        <f>ROUND(F1047*G1047,2)</f>
        <v>0</v>
      </c>
      <c r="K1047" s="32">
        <v>1.4E-2</v>
      </c>
      <c r="L1047" s="32">
        <f>F1047*K1047</f>
        <v>1.4E-2</v>
      </c>
      <c r="M1047" s="33" t="s">
        <v>1170</v>
      </c>
      <c r="N1047" s="32">
        <f>IF(M1047="5",I1047,0)</f>
        <v>0</v>
      </c>
      <c r="Y1047" s="32">
        <f>IF(AC1047=0,J1047,0)</f>
        <v>0</v>
      </c>
      <c r="Z1047" s="32">
        <f>IF(AC1047=15,J1047,0)</f>
        <v>0</v>
      </c>
      <c r="AA1047" s="32">
        <f>IF(AC1047=21,J1047,0)</f>
        <v>0</v>
      </c>
      <c r="AC1047" s="26">
        <v>21</v>
      </c>
      <c r="AD1047" s="26">
        <f>G1047*1</f>
        <v>0</v>
      </c>
      <c r="AE1047" s="26">
        <f>G1047*(1-1)</f>
        <v>0</v>
      </c>
      <c r="AL1047" s="26">
        <f>F1047*AD1047</f>
        <v>0</v>
      </c>
      <c r="AM1047" s="26">
        <f>F1047*AE1047</f>
        <v>0</v>
      </c>
      <c r="AN1047" s="27" t="s">
        <v>1189</v>
      </c>
      <c r="AO1047" s="27" t="s">
        <v>1203</v>
      </c>
      <c r="AP1047" s="15" t="s">
        <v>1214</v>
      </c>
    </row>
    <row r="1048" spans="1:42" x14ac:dyDescent="0.2">
      <c r="A1048" s="23" t="s">
        <v>500</v>
      </c>
      <c r="B1048" s="23" t="s">
        <v>716</v>
      </c>
      <c r="C1048" s="23" t="s">
        <v>737</v>
      </c>
      <c r="D1048" s="23" t="s">
        <v>833</v>
      </c>
      <c r="E1048" s="23" t="s">
        <v>1151</v>
      </c>
      <c r="F1048" s="24">
        <v>1</v>
      </c>
      <c r="G1048" s="24">
        <v>0</v>
      </c>
      <c r="H1048" s="24">
        <f>ROUND(F1048*AD1048,2)</f>
        <v>0</v>
      </c>
      <c r="I1048" s="24">
        <f>J1048-H1048</f>
        <v>0</v>
      </c>
      <c r="J1048" s="24">
        <f>ROUND(F1048*G1048,2)</f>
        <v>0</v>
      </c>
      <c r="K1048" s="24">
        <v>1.1999999999999999E-3</v>
      </c>
      <c r="L1048" s="24">
        <f>F1048*K1048</f>
        <v>1.1999999999999999E-3</v>
      </c>
      <c r="M1048" s="25" t="s">
        <v>7</v>
      </c>
      <c r="N1048" s="24">
        <f>IF(M1048="5",I1048,0)</f>
        <v>0</v>
      </c>
      <c r="Y1048" s="24">
        <f>IF(AC1048=0,J1048,0)</f>
        <v>0</v>
      </c>
      <c r="Z1048" s="24">
        <f>IF(AC1048=15,J1048,0)</f>
        <v>0</v>
      </c>
      <c r="AA1048" s="24">
        <f>IF(AC1048=21,J1048,0)</f>
        <v>0</v>
      </c>
      <c r="AC1048" s="26">
        <v>21</v>
      </c>
      <c r="AD1048" s="26">
        <f>G1048*0.50771855010661</f>
        <v>0</v>
      </c>
      <c r="AE1048" s="26">
        <f>G1048*(1-0.50771855010661)</f>
        <v>0</v>
      </c>
      <c r="AL1048" s="26">
        <f>F1048*AD1048</f>
        <v>0</v>
      </c>
      <c r="AM1048" s="26">
        <f>F1048*AE1048</f>
        <v>0</v>
      </c>
      <c r="AN1048" s="27" t="s">
        <v>1189</v>
      </c>
      <c r="AO1048" s="27" t="s">
        <v>1203</v>
      </c>
      <c r="AP1048" s="15" t="s">
        <v>1214</v>
      </c>
    </row>
    <row r="1049" spans="1:42" x14ac:dyDescent="0.2">
      <c r="D1049" s="28" t="s">
        <v>831</v>
      </c>
      <c r="F1049" s="29">
        <v>1</v>
      </c>
    </row>
    <row r="1050" spans="1:42" x14ac:dyDescent="0.2">
      <c r="A1050" s="31" t="s">
        <v>501</v>
      </c>
      <c r="B1050" s="31" t="s">
        <v>716</v>
      </c>
      <c r="C1050" s="31" t="s">
        <v>739</v>
      </c>
      <c r="D1050" s="31" t="s">
        <v>834</v>
      </c>
      <c r="E1050" s="31" t="s">
        <v>1151</v>
      </c>
      <c r="F1050" s="32">
        <v>1</v>
      </c>
      <c r="G1050" s="32">
        <v>0</v>
      </c>
      <c r="H1050" s="32">
        <f>ROUND(F1050*AD1050,2)</f>
        <v>0</v>
      </c>
      <c r="I1050" s="32">
        <f>J1050-H1050</f>
        <v>0</v>
      </c>
      <c r="J1050" s="32">
        <f>ROUND(F1050*G1050,2)</f>
        <v>0</v>
      </c>
      <c r="K1050" s="32">
        <v>7.3999999999999999E-4</v>
      </c>
      <c r="L1050" s="32">
        <f>F1050*K1050</f>
        <v>7.3999999999999999E-4</v>
      </c>
      <c r="M1050" s="33" t="s">
        <v>1170</v>
      </c>
      <c r="N1050" s="32">
        <f>IF(M1050="5",I1050,0)</f>
        <v>0</v>
      </c>
      <c r="Y1050" s="32">
        <f>IF(AC1050=0,J1050,0)</f>
        <v>0</v>
      </c>
      <c r="Z1050" s="32">
        <f>IF(AC1050=15,J1050,0)</f>
        <v>0</v>
      </c>
      <c r="AA1050" s="32">
        <f>IF(AC1050=21,J1050,0)</f>
        <v>0</v>
      </c>
      <c r="AC1050" s="26">
        <v>21</v>
      </c>
      <c r="AD1050" s="26">
        <f>G1050*1</f>
        <v>0</v>
      </c>
      <c r="AE1050" s="26">
        <f>G1050*(1-1)</f>
        <v>0</v>
      </c>
      <c r="AL1050" s="26">
        <f>F1050*AD1050</f>
        <v>0</v>
      </c>
      <c r="AM1050" s="26">
        <f>F1050*AE1050</f>
        <v>0</v>
      </c>
      <c r="AN1050" s="27" t="s">
        <v>1189</v>
      </c>
      <c r="AO1050" s="27" t="s">
        <v>1203</v>
      </c>
      <c r="AP1050" s="15" t="s">
        <v>1214</v>
      </c>
    </row>
    <row r="1051" spans="1:42" x14ac:dyDescent="0.2">
      <c r="A1051" s="31" t="s">
        <v>502</v>
      </c>
      <c r="B1051" s="31" t="s">
        <v>716</v>
      </c>
      <c r="C1051" s="31" t="s">
        <v>738</v>
      </c>
      <c r="D1051" s="31" t="s">
        <v>1240</v>
      </c>
      <c r="E1051" s="31" t="s">
        <v>1151</v>
      </c>
      <c r="F1051" s="32">
        <v>1</v>
      </c>
      <c r="G1051" s="32">
        <v>0</v>
      </c>
      <c r="H1051" s="32">
        <f>ROUND(F1051*AD1051,2)</f>
        <v>0</v>
      </c>
      <c r="I1051" s="32">
        <f>J1051-H1051</f>
        <v>0</v>
      </c>
      <c r="J1051" s="32">
        <f>ROUND(F1051*G1051,2)</f>
        <v>0</v>
      </c>
      <c r="K1051" s="32">
        <v>1.0499999999999999E-3</v>
      </c>
      <c r="L1051" s="32">
        <f>F1051*K1051</f>
        <v>1.0499999999999999E-3</v>
      </c>
      <c r="M1051" s="33" t="s">
        <v>1170</v>
      </c>
      <c r="N1051" s="32">
        <f>IF(M1051="5",I1051,0)</f>
        <v>0</v>
      </c>
      <c r="Y1051" s="32">
        <f>IF(AC1051=0,J1051,0)</f>
        <v>0</v>
      </c>
      <c r="Z1051" s="32">
        <f>IF(AC1051=15,J1051,0)</f>
        <v>0</v>
      </c>
      <c r="AA1051" s="32">
        <f>IF(AC1051=21,J1051,0)</f>
        <v>0</v>
      </c>
      <c r="AC1051" s="26">
        <v>21</v>
      </c>
      <c r="AD1051" s="26">
        <f>G1051*1</f>
        <v>0</v>
      </c>
      <c r="AE1051" s="26">
        <f>G1051*(1-1)</f>
        <v>0</v>
      </c>
      <c r="AL1051" s="26">
        <f>F1051*AD1051</f>
        <v>0</v>
      </c>
      <c r="AM1051" s="26">
        <f>F1051*AE1051</f>
        <v>0</v>
      </c>
      <c r="AN1051" s="27" t="s">
        <v>1189</v>
      </c>
      <c r="AO1051" s="27" t="s">
        <v>1203</v>
      </c>
      <c r="AP1051" s="15" t="s">
        <v>1214</v>
      </c>
    </row>
    <row r="1052" spans="1:42" x14ac:dyDescent="0.2">
      <c r="A1052" s="23" t="s">
        <v>503</v>
      </c>
      <c r="B1052" s="23" t="s">
        <v>716</v>
      </c>
      <c r="C1052" s="23" t="s">
        <v>740</v>
      </c>
      <c r="D1052" s="23" t="s">
        <v>835</v>
      </c>
      <c r="E1052" s="23" t="s">
        <v>1152</v>
      </c>
      <c r="F1052" s="24">
        <v>1</v>
      </c>
      <c r="G1052" s="24">
        <v>0</v>
      </c>
      <c r="H1052" s="24">
        <f>ROUND(F1052*AD1052,2)</f>
        <v>0</v>
      </c>
      <c r="I1052" s="24">
        <f>J1052-H1052</f>
        <v>0</v>
      </c>
      <c r="J1052" s="24">
        <f>ROUND(F1052*G1052,2)</f>
        <v>0</v>
      </c>
      <c r="K1052" s="24">
        <v>4.0000000000000001E-3</v>
      </c>
      <c r="L1052" s="24">
        <f>F1052*K1052</f>
        <v>4.0000000000000001E-3</v>
      </c>
      <c r="M1052" s="25" t="s">
        <v>7</v>
      </c>
      <c r="N1052" s="24">
        <f>IF(M1052="5",I1052,0)</f>
        <v>0</v>
      </c>
      <c r="Y1052" s="24">
        <f>IF(AC1052=0,J1052,0)</f>
        <v>0</v>
      </c>
      <c r="Z1052" s="24">
        <f>IF(AC1052=15,J1052,0)</f>
        <v>0</v>
      </c>
      <c r="AA1052" s="24">
        <f>IF(AC1052=21,J1052,0)</f>
        <v>0</v>
      </c>
      <c r="AC1052" s="26">
        <v>21</v>
      </c>
      <c r="AD1052" s="26">
        <f>G1052*0.62904717853839</f>
        <v>0</v>
      </c>
      <c r="AE1052" s="26">
        <f>G1052*(1-0.62904717853839)</f>
        <v>0</v>
      </c>
      <c r="AL1052" s="26">
        <f>F1052*AD1052</f>
        <v>0</v>
      </c>
      <c r="AM1052" s="26">
        <f>F1052*AE1052</f>
        <v>0</v>
      </c>
      <c r="AN1052" s="27" t="s">
        <v>1189</v>
      </c>
      <c r="AO1052" s="27" t="s">
        <v>1203</v>
      </c>
      <c r="AP1052" s="15" t="s">
        <v>1214</v>
      </c>
    </row>
    <row r="1053" spans="1:42" x14ac:dyDescent="0.2">
      <c r="D1053" s="28" t="s">
        <v>831</v>
      </c>
      <c r="F1053" s="29">
        <v>1</v>
      </c>
    </row>
    <row r="1054" spans="1:42" x14ac:dyDescent="0.2">
      <c r="A1054" s="31" t="s">
        <v>504</v>
      </c>
      <c r="B1054" s="31" t="s">
        <v>716</v>
      </c>
      <c r="C1054" s="31" t="s">
        <v>741</v>
      </c>
      <c r="D1054" s="31" t="s">
        <v>1219</v>
      </c>
      <c r="E1054" s="31" t="s">
        <v>1151</v>
      </c>
      <c r="F1054" s="32">
        <v>1</v>
      </c>
      <c r="G1054" s="32">
        <v>0</v>
      </c>
      <c r="H1054" s="32">
        <f>ROUND(F1054*AD1054,2)</f>
        <v>0</v>
      </c>
      <c r="I1054" s="32">
        <f>J1054-H1054</f>
        <v>0</v>
      </c>
      <c r="J1054" s="32">
        <f>ROUND(F1054*G1054,2)</f>
        <v>0</v>
      </c>
      <c r="K1054" s="32">
        <v>1E-3</v>
      </c>
      <c r="L1054" s="32">
        <f>F1054*K1054</f>
        <v>1E-3</v>
      </c>
      <c r="M1054" s="33" t="s">
        <v>1170</v>
      </c>
      <c r="N1054" s="32">
        <f>IF(M1054="5",I1054,0)</f>
        <v>0</v>
      </c>
      <c r="Y1054" s="32">
        <f>IF(AC1054=0,J1054,0)</f>
        <v>0</v>
      </c>
      <c r="Z1054" s="32">
        <f>IF(AC1054=15,J1054,0)</f>
        <v>0</v>
      </c>
      <c r="AA1054" s="32">
        <f>IF(AC1054=21,J1054,0)</f>
        <v>0</v>
      </c>
      <c r="AC1054" s="26">
        <v>21</v>
      </c>
      <c r="AD1054" s="26">
        <f>G1054*1</f>
        <v>0</v>
      </c>
      <c r="AE1054" s="26">
        <f>G1054*(1-1)</f>
        <v>0</v>
      </c>
      <c r="AL1054" s="26">
        <f>F1054*AD1054</f>
        <v>0</v>
      </c>
      <c r="AM1054" s="26">
        <f>F1054*AE1054</f>
        <v>0</v>
      </c>
      <c r="AN1054" s="27" t="s">
        <v>1189</v>
      </c>
      <c r="AO1054" s="27" t="s">
        <v>1203</v>
      </c>
      <c r="AP1054" s="15" t="s">
        <v>1214</v>
      </c>
    </row>
    <row r="1055" spans="1:42" x14ac:dyDescent="0.2">
      <c r="D1055" s="28" t="s">
        <v>831</v>
      </c>
      <c r="F1055" s="29">
        <v>1</v>
      </c>
    </row>
    <row r="1056" spans="1:42" x14ac:dyDescent="0.2">
      <c r="A1056" s="31" t="s">
        <v>505</v>
      </c>
      <c r="B1056" s="31" t="s">
        <v>716</v>
      </c>
      <c r="C1056" s="31" t="s">
        <v>742</v>
      </c>
      <c r="D1056" s="31" t="s">
        <v>1241</v>
      </c>
      <c r="E1056" s="31" t="s">
        <v>1151</v>
      </c>
      <c r="F1056" s="32">
        <v>1</v>
      </c>
      <c r="G1056" s="32">
        <v>0</v>
      </c>
      <c r="H1056" s="32">
        <f>ROUND(F1056*AD1056,2)</f>
        <v>0</v>
      </c>
      <c r="I1056" s="32">
        <f>J1056-H1056</f>
        <v>0</v>
      </c>
      <c r="J1056" s="32">
        <f>ROUND(F1056*G1056,2)</f>
        <v>0</v>
      </c>
      <c r="K1056" s="32">
        <v>1.4500000000000001E-2</v>
      </c>
      <c r="L1056" s="32">
        <f>F1056*K1056</f>
        <v>1.4500000000000001E-2</v>
      </c>
      <c r="M1056" s="33" t="s">
        <v>1170</v>
      </c>
      <c r="N1056" s="32">
        <f>IF(M1056="5",I1056,0)</f>
        <v>0</v>
      </c>
      <c r="Y1056" s="32">
        <f>IF(AC1056=0,J1056,0)</f>
        <v>0</v>
      </c>
      <c r="Z1056" s="32">
        <f>IF(AC1056=15,J1056,0)</f>
        <v>0</v>
      </c>
      <c r="AA1056" s="32">
        <f>IF(AC1056=21,J1056,0)</f>
        <v>0</v>
      </c>
      <c r="AC1056" s="26">
        <v>21</v>
      </c>
      <c r="AD1056" s="26">
        <f>G1056*1</f>
        <v>0</v>
      </c>
      <c r="AE1056" s="26">
        <f>G1056*(1-1)</f>
        <v>0</v>
      </c>
      <c r="AL1056" s="26">
        <f>F1056*AD1056</f>
        <v>0</v>
      </c>
      <c r="AM1056" s="26">
        <f>F1056*AE1056</f>
        <v>0</v>
      </c>
      <c r="AN1056" s="27" t="s">
        <v>1189</v>
      </c>
      <c r="AO1056" s="27" t="s">
        <v>1203</v>
      </c>
      <c r="AP1056" s="15" t="s">
        <v>1214</v>
      </c>
    </row>
    <row r="1057" spans="1:42" x14ac:dyDescent="0.2">
      <c r="D1057" s="28" t="s">
        <v>831</v>
      </c>
      <c r="F1057" s="29">
        <v>1</v>
      </c>
    </row>
    <row r="1058" spans="1:42" x14ac:dyDescent="0.2">
      <c r="A1058" s="23" t="s">
        <v>506</v>
      </c>
      <c r="B1058" s="23" t="s">
        <v>716</v>
      </c>
      <c r="C1058" s="23" t="s">
        <v>743</v>
      </c>
      <c r="D1058" s="23" t="s">
        <v>836</v>
      </c>
      <c r="E1058" s="23" t="s">
        <v>1152</v>
      </c>
      <c r="F1058" s="24">
        <v>1</v>
      </c>
      <c r="G1058" s="24">
        <v>0</v>
      </c>
      <c r="H1058" s="24">
        <f>ROUND(F1058*AD1058,2)</f>
        <v>0</v>
      </c>
      <c r="I1058" s="24">
        <f>J1058-H1058</f>
        <v>0</v>
      </c>
      <c r="J1058" s="24">
        <f>ROUND(F1058*G1058,2)</f>
        <v>0</v>
      </c>
      <c r="K1058" s="24">
        <v>1.7000000000000001E-4</v>
      </c>
      <c r="L1058" s="24">
        <f>F1058*K1058</f>
        <v>1.7000000000000001E-4</v>
      </c>
      <c r="M1058" s="25" t="s">
        <v>7</v>
      </c>
      <c r="N1058" s="24">
        <f>IF(M1058="5",I1058,0)</f>
        <v>0</v>
      </c>
      <c r="Y1058" s="24">
        <f>IF(AC1058=0,J1058,0)</f>
        <v>0</v>
      </c>
      <c r="Z1058" s="24">
        <f>IF(AC1058=15,J1058,0)</f>
        <v>0</v>
      </c>
      <c r="AA1058" s="24">
        <f>IF(AC1058=21,J1058,0)</f>
        <v>0</v>
      </c>
      <c r="AC1058" s="26">
        <v>21</v>
      </c>
      <c r="AD1058" s="26">
        <f>G1058*0.503959731543624</f>
        <v>0</v>
      </c>
      <c r="AE1058" s="26">
        <f>G1058*(1-0.503959731543624)</f>
        <v>0</v>
      </c>
      <c r="AL1058" s="26">
        <f>F1058*AD1058</f>
        <v>0</v>
      </c>
      <c r="AM1058" s="26">
        <f>F1058*AE1058</f>
        <v>0</v>
      </c>
      <c r="AN1058" s="27" t="s">
        <v>1189</v>
      </c>
      <c r="AO1058" s="27" t="s">
        <v>1203</v>
      </c>
      <c r="AP1058" s="15" t="s">
        <v>1214</v>
      </c>
    </row>
    <row r="1059" spans="1:42" x14ac:dyDescent="0.2">
      <c r="D1059" s="28" t="s">
        <v>831</v>
      </c>
      <c r="F1059" s="29">
        <v>1</v>
      </c>
    </row>
    <row r="1060" spans="1:42" x14ac:dyDescent="0.2">
      <c r="A1060" s="23" t="s">
        <v>507</v>
      </c>
      <c r="B1060" s="23" t="s">
        <v>716</v>
      </c>
      <c r="C1060" s="23" t="s">
        <v>798</v>
      </c>
      <c r="D1060" s="23" t="s">
        <v>1220</v>
      </c>
      <c r="E1060" s="23" t="s">
        <v>1148</v>
      </c>
      <c r="F1060" s="24">
        <v>0.95</v>
      </c>
      <c r="G1060" s="24">
        <v>0</v>
      </c>
      <c r="H1060" s="24">
        <f>ROUND(F1060*AD1060,2)</f>
        <v>0</v>
      </c>
      <c r="I1060" s="24">
        <f>J1060-H1060</f>
        <v>0</v>
      </c>
      <c r="J1060" s="24">
        <f>ROUND(F1060*G1060,2)</f>
        <v>0</v>
      </c>
      <c r="K1060" s="24">
        <v>8.9999999999999993E-3</v>
      </c>
      <c r="L1060" s="24">
        <f>F1060*K1060</f>
        <v>8.5499999999999986E-3</v>
      </c>
      <c r="M1060" s="25" t="s">
        <v>7</v>
      </c>
      <c r="N1060" s="24">
        <f>IF(M1060="5",I1060,0)</f>
        <v>0</v>
      </c>
      <c r="Y1060" s="24">
        <f>IF(AC1060=0,J1060,0)</f>
        <v>0</v>
      </c>
      <c r="Z1060" s="24">
        <f>IF(AC1060=15,J1060,0)</f>
        <v>0</v>
      </c>
      <c r="AA1060" s="24">
        <f>IF(AC1060=21,J1060,0)</f>
        <v>0</v>
      </c>
      <c r="AC1060" s="26">
        <v>21</v>
      </c>
      <c r="AD1060" s="26">
        <f>G1060*1</f>
        <v>0</v>
      </c>
      <c r="AE1060" s="26">
        <f>G1060*(1-1)</f>
        <v>0</v>
      </c>
      <c r="AL1060" s="26">
        <f>F1060*AD1060</f>
        <v>0</v>
      </c>
      <c r="AM1060" s="26">
        <f>F1060*AE1060</f>
        <v>0</v>
      </c>
      <c r="AN1060" s="27" t="s">
        <v>1189</v>
      </c>
      <c r="AO1060" s="27" t="s">
        <v>1203</v>
      </c>
      <c r="AP1060" s="15" t="s">
        <v>1214</v>
      </c>
    </row>
    <row r="1061" spans="1:42" x14ac:dyDescent="0.2">
      <c r="D1061" s="28" t="s">
        <v>952</v>
      </c>
      <c r="F1061" s="29">
        <v>0.95</v>
      </c>
    </row>
    <row r="1062" spans="1:42" x14ac:dyDescent="0.2">
      <c r="A1062" s="23" t="s">
        <v>508</v>
      </c>
      <c r="B1062" s="23" t="s">
        <v>716</v>
      </c>
      <c r="C1062" s="23" t="s">
        <v>745</v>
      </c>
      <c r="D1062" s="23" t="s">
        <v>1221</v>
      </c>
      <c r="E1062" s="23" t="s">
        <v>1151</v>
      </c>
      <c r="F1062" s="24">
        <v>1</v>
      </c>
      <c r="G1062" s="24">
        <v>0</v>
      </c>
      <c r="H1062" s="24">
        <f>ROUND(F1062*AD1062,2)</f>
        <v>0</v>
      </c>
      <c r="I1062" s="24">
        <f>J1062-H1062</f>
        <v>0</v>
      </c>
      <c r="J1062" s="24">
        <f>ROUND(F1062*G1062,2)</f>
        <v>0</v>
      </c>
      <c r="K1062" s="24">
        <v>7.0000000000000001E-3</v>
      </c>
      <c r="L1062" s="24">
        <f>F1062*K1062</f>
        <v>7.0000000000000001E-3</v>
      </c>
      <c r="M1062" s="25" t="s">
        <v>7</v>
      </c>
      <c r="N1062" s="24">
        <f>IF(M1062="5",I1062,0)</f>
        <v>0</v>
      </c>
      <c r="Y1062" s="24">
        <f>IF(AC1062=0,J1062,0)</f>
        <v>0</v>
      </c>
      <c r="Z1062" s="24">
        <f>IF(AC1062=15,J1062,0)</f>
        <v>0</v>
      </c>
      <c r="AA1062" s="24">
        <f>IF(AC1062=21,J1062,0)</f>
        <v>0</v>
      </c>
      <c r="AC1062" s="26">
        <v>21</v>
      </c>
      <c r="AD1062" s="26">
        <f>G1062*1</f>
        <v>0</v>
      </c>
      <c r="AE1062" s="26">
        <f>G1062*(1-1)</f>
        <v>0</v>
      </c>
      <c r="AL1062" s="26">
        <f>F1062*AD1062</f>
        <v>0</v>
      </c>
      <c r="AM1062" s="26">
        <f>F1062*AE1062</f>
        <v>0</v>
      </c>
      <c r="AN1062" s="27" t="s">
        <v>1189</v>
      </c>
      <c r="AO1062" s="27" t="s">
        <v>1203</v>
      </c>
      <c r="AP1062" s="15" t="s">
        <v>1214</v>
      </c>
    </row>
    <row r="1063" spans="1:42" x14ac:dyDescent="0.2">
      <c r="D1063" s="28" t="s">
        <v>831</v>
      </c>
      <c r="F1063" s="29">
        <v>1</v>
      </c>
    </row>
    <row r="1064" spans="1:42" x14ac:dyDescent="0.2">
      <c r="A1064" s="23" t="s">
        <v>509</v>
      </c>
      <c r="B1064" s="23" t="s">
        <v>716</v>
      </c>
      <c r="C1064" s="23" t="s">
        <v>746</v>
      </c>
      <c r="D1064" s="23" t="s">
        <v>1242</v>
      </c>
      <c r="E1064" s="23" t="s">
        <v>1151</v>
      </c>
      <c r="F1064" s="24">
        <v>1</v>
      </c>
      <c r="G1064" s="24">
        <v>0</v>
      </c>
      <c r="H1064" s="24">
        <f>ROUND(F1064*AD1064,2)</f>
        <v>0</v>
      </c>
      <c r="I1064" s="24">
        <f>J1064-H1064</f>
        <v>0</v>
      </c>
      <c r="J1064" s="24">
        <f>ROUND(F1064*G1064,2)</f>
        <v>0</v>
      </c>
      <c r="K1064" s="24">
        <v>2.7999999999999998E-4</v>
      </c>
      <c r="L1064" s="24">
        <f>F1064*K1064</f>
        <v>2.7999999999999998E-4</v>
      </c>
      <c r="M1064" s="25" t="s">
        <v>7</v>
      </c>
      <c r="N1064" s="24">
        <f>IF(M1064="5",I1064,0)</f>
        <v>0</v>
      </c>
      <c r="Y1064" s="24">
        <f>IF(AC1064=0,J1064,0)</f>
        <v>0</v>
      </c>
      <c r="Z1064" s="24">
        <f>IF(AC1064=15,J1064,0)</f>
        <v>0</v>
      </c>
      <c r="AA1064" s="24">
        <f>IF(AC1064=21,J1064,0)</f>
        <v>0</v>
      </c>
      <c r="AC1064" s="26">
        <v>21</v>
      </c>
      <c r="AD1064" s="26">
        <f>G1064*1</f>
        <v>0</v>
      </c>
      <c r="AE1064" s="26">
        <f>G1064*(1-1)</f>
        <v>0</v>
      </c>
      <c r="AL1064" s="26">
        <f>F1064*AD1064</f>
        <v>0</v>
      </c>
      <c r="AM1064" s="26">
        <f>F1064*AE1064</f>
        <v>0</v>
      </c>
      <c r="AN1064" s="27" t="s">
        <v>1189</v>
      </c>
      <c r="AO1064" s="27" t="s">
        <v>1203</v>
      </c>
      <c r="AP1064" s="15" t="s">
        <v>1214</v>
      </c>
    </row>
    <row r="1065" spans="1:42" x14ac:dyDescent="0.2">
      <c r="D1065" s="28" t="s">
        <v>831</v>
      </c>
      <c r="F1065" s="29">
        <v>1</v>
      </c>
    </row>
    <row r="1066" spans="1:42" x14ac:dyDescent="0.2">
      <c r="A1066" s="23" t="s">
        <v>510</v>
      </c>
      <c r="B1066" s="23" t="s">
        <v>716</v>
      </c>
      <c r="C1066" s="23" t="s">
        <v>747</v>
      </c>
      <c r="D1066" s="23" t="s">
        <v>1243</v>
      </c>
      <c r="E1066" s="23" t="s">
        <v>1151</v>
      </c>
      <c r="F1066" s="24">
        <v>1</v>
      </c>
      <c r="G1066" s="24">
        <v>0</v>
      </c>
      <c r="H1066" s="24">
        <f>ROUND(F1066*AD1066,2)</f>
        <v>0</v>
      </c>
      <c r="I1066" s="24">
        <f>J1066-H1066</f>
        <v>0</v>
      </c>
      <c r="J1066" s="24">
        <f>ROUND(F1066*G1066,2)</f>
        <v>0</v>
      </c>
      <c r="K1066" s="24">
        <v>1.1000000000000001E-3</v>
      </c>
      <c r="L1066" s="24">
        <f>F1066*K1066</f>
        <v>1.1000000000000001E-3</v>
      </c>
      <c r="M1066" s="25" t="s">
        <v>7</v>
      </c>
      <c r="N1066" s="24">
        <f>IF(M1066="5",I1066,0)</f>
        <v>0</v>
      </c>
      <c r="Y1066" s="24">
        <f>IF(AC1066=0,J1066,0)</f>
        <v>0</v>
      </c>
      <c r="Z1066" s="24">
        <f>IF(AC1066=15,J1066,0)</f>
        <v>0</v>
      </c>
      <c r="AA1066" s="24">
        <f>IF(AC1066=21,J1066,0)</f>
        <v>0</v>
      </c>
      <c r="AC1066" s="26">
        <v>21</v>
      </c>
      <c r="AD1066" s="26">
        <f>G1066*1</f>
        <v>0</v>
      </c>
      <c r="AE1066" s="26">
        <f>G1066*(1-1)</f>
        <v>0</v>
      </c>
      <c r="AL1066" s="26">
        <f>F1066*AD1066</f>
        <v>0</v>
      </c>
      <c r="AM1066" s="26">
        <f>F1066*AE1066</f>
        <v>0</v>
      </c>
      <c r="AN1066" s="27" t="s">
        <v>1189</v>
      </c>
      <c r="AO1066" s="27" t="s">
        <v>1203</v>
      </c>
      <c r="AP1066" s="15" t="s">
        <v>1214</v>
      </c>
    </row>
    <row r="1067" spans="1:42" x14ac:dyDescent="0.2">
      <c r="D1067" s="28" t="s">
        <v>831</v>
      </c>
      <c r="F1067" s="29">
        <v>1</v>
      </c>
    </row>
    <row r="1068" spans="1:42" x14ac:dyDescent="0.2">
      <c r="A1068" s="23" t="s">
        <v>511</v>
      </c>
      <c r="B1068" s="23" t="s">
        <v>716</v>
      </c>
      <c r="C1068" s="23" t="s">
        <v>748</v>
      </c>
      <c r="D1068" s="23" t="s">
        <v>837</v>
      </c>
      <c r="E1068" s="23" t="s">
        <v>1151</v>
      </c>
      <c r="F1068" s="24">
        <v>1</v>
      </c>
      <c r="G1068" s="24">
        <v>0</v>
      </c>
      <c r="H1068" s="24">
        <f>ROUND(F1068*AD1068,2)</f>
        <v>0</v>
      </c>
      <c r="I1068" s="24">
        <f>J1068-H1068</f>
        <v>0</v>
      </c>
      <c r="J1068" s="24">
        <f>ROUND(F1068*G1068,2)</f>
        <v>0</v>
      </c>
      <c r="K1068" s="24">
        <v>1.2999999999999999E-4</v>
      </c>
      <c r="L1068" s="24">
        <f>F1068*K1068</f>
        <v>1.2999999999999999E-4</v>
      </c>
      <c r="M1068" s="25" t="s">
        <v>7</v>
      </c>
      <c r="N1068" s="24">
        <f>IF(M1068="5",I1068,0)</f>
        <v>0</v>
      </c>
      <c r="Y1068" s="24">
        <f>IF(AC1068=0,J1068,0)</f>
        <v>0</v>
      </c>
      <c r="Z1068" s="24">
        <f>IF(AC1068=15,J1068,0)</f>
        <v>0</v>
      </c>
      <c r="AA1068" s="24">
        <f>IF(AC1068=21,J1068,0)</f>
        <v>0</v>
      </c>
      <c r="AC1068" s="26">
        <v>21</v>
      </c>
      <c r="AD1068" s="26">
        <f>G1068*0.234411764705882</f>
        <v>0</v>
      </c>
      <c r="AE1068" s="26">
        <f>G1068*(1-0.234411764705882)</f>
        <v>0</v>
      </c>
      <c r="AL1068" s="26">
        <f>F1068*AD1068</f>
        <v>0</v>
      </c>
      <c r="AM1068" s="26">
        <f>F1068*AE1068</f>
        <v>0</v>
      </c>
      <c r="AN1068" s="27" t="s">
        <v>1189</v>
      </c>
      <c r="AO1068" s="27" t="s">
        <v>1203</v>
      </c>
      <c r="AP1068" s="15" t="s">
        <v>1214</v>
      </c>
    </row>
    <row r="1069" spans="1:42" x14ac:dyDescent="0.2">
      <c r="D1069" s="28" t="s">
        <v>831</v>
      </c>
      <c r="F1069" s="29">
        <v>1</v>
      </c>
    </row>
    <row r="1070" spans="1:42" x14ac:dyDescent="0.2">
      <c r="A1070" s="23" t="s">
        <v>512</v>
      </c>
      <c r="B1070" s="23" t="s">
        <v>716</v>
      </c>
      <c r="C1070" s="23" t="s">
        <v>749</v>
      </c>
      <c r="D1070" s="23" t="s">
        <v>1245</v>
      </c>
      <c r="E1070" s="23" t="s">
        <v>1151</v>
      </c>
      <c r="F1070" s="24">
        <v>1</v>
      </c>
      <c r="G1070" s="24">
        <v>0</v>
      </c>
      <c r="H1070" s="24">
        <f>ROUND(F1070*AD1070,2)</f>
        <v>0</v>
      </c>
      <c r="I1070" s="24">
        <f>J1070-H1070</f>
        <v>0</v>
      </c>
      <c r="J1070" s="24">
        <f>ROUND(F1070*G1070,2)</f>
        <v>0</v>
      </c>
      <c r="K1070" s="24">
        <v>6.9999999999999999E-4</v>
      </c>
      <c r="L1070" s="24">
        <f>F1070*K1070</f>
        <v>6.9999999999999999E-4</v>
      </c>
      <c r="M1070" s="25" t="s">
        <v>7</v>
      </c>
      <c r="N1070" s="24">
        <f>IF(M1070="5",I1070,0)</f>
        <v>0</v>
      </c>
      <c r="Y1070" s="24">
        <f>IF(AC1070=0,J1070,0)</f>
        <v>0</v>
      </c>
      <c r="Z1070" s="24">
        <f>IF(AC1070=15,J1070,0)</f>
        <v>0</v>
      </c>
      <c r="AA1070" s="24">
        <f>IF(AC1070=21,J1070,0)</f>
        <v>0</v>
      </c>
      <c r="AC1070" s="26">
        <v>21</v>
      </c>
      <c r="AD1070" s="26">
        <f>G1070*1</f>
        <v>0</v>
      </c>
      <c r="AE1070" s="26">
        <f>G1070*(1-1)</f>
        <v>0</v>
      </c>
      <c r="AL1070" s="26">
        <f>F1070*AD1070</f>
        <v>0</v>
      </c>
      <c r="AM1070" s="26">
        <f>F1070*AE1070</f>
        <v>0</v>
      </c>
      <c r="AN1070" s="27" t="s">
        <v>1189</v>
      </c>
      <c r="AO1070" s="27" t="s">
        <v>1203</v>
      </c>
      <c r="AP1070" s="15" t="s">
        <v>1214</v>
      </c>
    </row>
    <row r="1071" spans="1:42" x14ac:dyDescent="0.2">
      <c r="D1071" s="28" t="s">
        <v>831</v>
      </c>
      <c r="F1071" s="29">
        <v>1</v>
      </c>
    </row>
    <row r="1072" spans="1:42" x14ac:dyDescent="0.2">
      <c r="A1072" s="23" t="s">
        <v>513</v>
      </c>
      <c r="B1072" s="23" t="s">
        <v>716</v>
      </c>
      <c r="C1072" s="23" t="s">
        <v>750</v>
      </c>
      <c r="D1072" s="23" t="s">
        <v>838</v>
      </c>
      <c r="E1072" s="23" t="s">
        <v>1149</v>
      </c>
      <c r="F1072" s="24">
        <v>0.06</v>
      </c>
      <c r="G1072" s="24">
        <v>0</v>
      </c>
      <c r="H1072" s="24">
        <f>ROUND(F1072*AD1072,2)</f>
        <v>0</v>
      </c>
      <c r="I1072" s="24">
        <f>J1072-H1072</f>
        <v>0</v>
      </c>
      <c r="J1072" s="24">
        <f>ROUND(F1072*G1072,2)</f>
        <v>0</v>
      </c>
      <c r="K1072" s="24">
        <v>0</v>
      </c>
      <c r="L1072" s="24">
        <f>F1072*K1072</f>
        <v>0</v>
      </c>
      <c r="M1072" s="25" t="s">
        <v>11</v>
      </c>
      <c r="N1072" s="24">
        <f>IF(M1072="5",I1072,0)</f>
        <v>0</v>
      </c>
      <c r="Y1072" s="24">
        <f>IF(AC1072=0,J1072,0)</f>
        <v>0</v>
      </c>
      <c r="Z1072" s="24">
        <f>IF(AC1072=15,J1072,0)</f>
        <v>0</v>
      </c>
      <c r="AA1072" s="24">
        <f>IF(AC1072=21,J1072,0)</f>
        <v>0</v>
      </c>
      <c r="AC1072" s="26">
        <v>21</v>
      </c>
      <c r="AD1072" s="26">
        <f>G1072*0</f>
        <v>0</v>
      </c>
      <c r="AE1072" s="26">
        <f>G1072*(1-0)</f>
        <v>0</v>
      </c>
      <c r="AL1072" s="26">
        <f>F1072*AD1072</f>
        <v>0</v>
      </c>
      <c r="AM1072" s="26">
        <f>F1072*AE1072</f>
        <v>0</v>
      </c>
      <c r="AN1072" s="27" t="s">
        <v>1189</v>
      </c>
      <c r="AO1072" s="27" t="s">
        <v>1203</v>
      </c>
      <c r="AP1072" s="15" t="s">
        <v>1214</v>
      </c>
    </row>
    <row r="1073" spans="1:42" x14ac:dyDescent="0.2">
      <c r="D1073" s="28" t="s">
        <v>1069</v>
      </c>
      <c r="F1073" s="29">
        <v>0.06</v>
      </c>
    </row>
    <row r="1074" spans="1:42" x14ac:dyDescent="0.2">
      <c r="A1074" s="20"/>
      <c r="B1074" s="21" t="s">
        <v>716</v>
      </c>
      <c r="C1074" s="21" t="s">
        <v>704</v>
      </c>
      <c r="D1074" s="57" t="s">
        <v>841</v>
      </c>
      <c r="E1074" s="58"/>
      <c r="F1074" s="58"/>
      <c r="G1074" s="58"/>
      <c r="H1074" s="22">
        <f>SUM(H1075:H1082)</f>
        <v>0</v>
      </c>
      <c r="I1074" s="22">
        <f>SUM(I1075:I1082)</f>
        <v>0</v>
      </c>
      <c r="J1074" s="22">
        <f>H1074+I1074</f>
        <v>0</v>
      </c>
      <c r="K1074" s="15"/>
      <c r="L1074" s="22">
        <f>SUM(L1075:L1082)</f>
        <v>7.5087000000000001E-2</v>
      </c>
      <c r="O1074" s="22">
        <f>IF(P1074="PR",J1074,SUM(N1075:N1082))</f>
        <v>0</v>
      </c>
      <c r="P1074" s="15" t="s">
        <v>1174</v>
      </c>
      <c r="Q1074" s="22">
        <f>IF(P1074="HS",H1074,0)</f>
        <v>0</v>
      </c>
      <c r="R1074" s="22">
        <f>IF(P1074="HS",I1074-O1074,0)</f>
        <v>0</v>
      </c>
      <c r="S1074" s="22">
        <f>IF(P1074="PS",H1074,0)</f>
        <v>0</v>
      </c>
      <c r="T1074" s="22">
        <f>IF(P1074="PS",I1074-O1074,0)</f>
        <v>0</v>
      </c>
      <c r="U1074" s="22">
        <f>IF(P1074="MP",H1074,0)</f>
        <v>0</v>
      </c>
      <c r="V1074" s="22">
        <f>IF(P1074="MP",I1074-O1074,0)</f>
        <v>0</v>
      </c>
      <c r="W1074" s="22">
        <f>IF(P1074="OM",H1074,0)</f>
        <v>0</v>
      </c>
      <c r="X1074" s="15" t="s">
        <v>716</v>
      </c>
      <c r="AH1074" s="22">
        <f>SUM(Y1075:Y1082)</f>
        <v>0</v>
      </c>
      <c r="AI1074" s="22">
        <f>SUM(Z1075:Z1082)</f>
        <v>0</v>
      </c>
      <c r="AJ1074" s="22">
        <f>SUM(AA1075:AA1082)</f>
        <v>0</v>
      </c>
    </row>
    <row r="1075" spans="1:42" x14ac:dyDescent="0.2">
      <c r="A1075" s="23" t="s">
        <v>514</v>
      </c>
      <c r="B1075" s="23" t="s">
        <v>716</v>
      </c>
      <c r="C1075" s="23" t="s">
        <v>751</v>
      </c>
      <c r="D1075" s="23" t="s">
        <v>1229</v>
      </c>
      <c r="E1075" s="23" t="s">
        <v>1146</v>
      </c>
      <c r="F1075" s="24">
        <v>3.55</v>
      </c>
      <c r="G1075" s="24">
        <v>0</v>
      </c>
      <c r="H1075" s="24">
        <f>ROUND(F1075*AD1075,2)</f>
        <v>0</v>
      </c>
      <c r="I1075" s="24">
        <f>J1075-H1075</f>
        <v>0</v>
      </c>
      <c r="J1075" s="24">
        <f>ROUND(F1075*G1075,2)</f>
        <v>0</v>
      </c>
      <c r="K1075" s="24">
        <v>3.5400000000000002E-3</v>
      </c>
      <c r="L1075" s="24">
        <f>F1075*K1075</f>
        <v>1.2567E-2</v>
      </c>
      <c r="M1075" s="25" t="s">
        <v>7</v>
      </c>
      <c r="N1075" s="24">
        <f>IF(M1075="5",I1075,0)</f>
        <v>0</v>
      </c>
      <c r="Y1075" s="24">
        <f>IF(AC1075=0,J1075,0)</f>
        <v>0</v>
      </c>
      <c r="Z1075" s="24">
        <f>IF(AC1075=15,J1075,0)</f>
        <v>0</v>
      </c>
      <c r="AA1075" s="24">
        <f>IF(AC1075=21,J1075,0)</f>
        <v>0</v>
      </c>
      <c r="AC1075" s="26">
        <v>21</v>
      </c>
      <c r="AD1075" s="26">
        <f>G1075*0.372054263565891</f>
        <v>0</v>
      </c>
      <c r="AE1075" s="26">
        <f>G1075*(1-0.372054263565891)</f>
        <v>0</v>
      </c>
      <c r="AL1075" s="26">
        <f>F1075*AD1075</f>
        <v>0</v>
      </c>
      <c r="AM1075" s="26">
        <f>F1075*AE1075</f>
        <v>0</v>
      </c>
      <c r="AN1075" s="27" t="s">
        <v>1190</v>
      </c>
      <c r="AO1075" s="27" t="s">
        <v>1204</v>
      </c>
      <c r="AP1075" s="15" t="s">
        <v>1214</v>
      </c>
    </row>
    <row r="1076" spans="1:42" x14ac:dyDescent="0.2">
      <c r="D1076" s="28" t="s">
        <v>1070</v>
      </c>
      <c r="F1076" s="29">
        <v>1.2</v>
      </c>
    </row>
    <row r="1077" spans="1:42" x14ac:dyDescent="0.2">
      <c r="D1077" s="28" t="s">
        <v>1071</v>
      </c>
      <c r="F1077" s="29">
        <v>2.35</v>
      </c>
    </row>
    <row r="1078" spans="1:42" x14ac:dyDescent="0.2">
      <c r="A1078" s="23" t="s">
        <v>515</v>
      </c>
      <c r="B1078" s="23" t="s">
        <v>716</v>
      </c>
      <c r="C1078" s="23" t="s">
        <v>752</v>
      </c>
      <c r="D1078" s="23" t="s">
        <v>843</v>
      </c>
      <c r="E1078" s="23" t="s">
        <v>1146</v>
      </c>
      <c r="F1078" s="24">
        <v>3.55</v>
      </c>
      <c r="G1078" s="24">
        <v>0</v>
      </c>
      <c r="H1078" s="24">
        <f>ROUND(F1078*AD1078,2)</f>
        <v>0</v>
      </c>
      <c r="I1078" s="24">
        <f>J1078-H1078</f>
        <v>0</v>
      </c>
      <c r="J1078" s="24">
        <f>ROUND(F1078*G1078,2)</f>
        <v>0</v>
      </c>
      <c r="K1078" s="24">
        <v>8.0000000000000004E-4</v>
      </c>
      <c r="L1078" s="24">
        <f>F1078*K1078</f>
        <v>2.8400000000000001E-3</v>
      </c>
      <c r="M1078" s="25" t="s">
        <v>7</v>
      </c>
      <c r="N1078" s="24">
        <f>IF(M1078="5",I1078,0)</f>
        <v>0</v>
      </c>
      <c r="Y1078" s="24">
        <f>IF(AC1078=0,J1078,0)</f>
        <v>0</v>
      </c>
      <c r="Z1078" s="24">
        <f>IF(AC1078=15,J1078,0)</f>
        <v>0</v>
      </c>
      <c r="AA1078" s="24">
        <f>IF(AC1078=21,J1078,0)</f>
        <v>0</v>
      </c>
      <c r="AC1078" s="26">
        <v>21</v>
      </c>
      <c r="AD1078" s="26">
        <f>G1078*1</f>
        <v>0</v>
      </c>
      <c r="AE1078" s="26">
        <f>G1078*(1-1)</f>
        <v>0</v>
      </c>
      <c r="AL1078" s="26">
        <f>F1078*AD1078</f>
        <v>0</v>
      </c>
      <c r="AM1078" s="26">
        <f>F1078*AE1078</f>
        <v>0</v>
      </c>
      <c r="AN1078" s="27" t="s">
        <v>1190</v>
      </c>
      <c r="AO1078" s="27" t="s">
        <v>1204</v>
      </c>
      <c r="AP1078" s="15" t="s">
        <v>1214</v>
      </c>
    </row>
    <row r="1079" spans="1:42" x14ac:dyDescent="0.2">
      <c r="D1079" s="28" t="s">
        <v>945</v>
      </c>
      <c r="F1079" s="29">
        <v>3.55</v>
      </c>
    </row>
    <row r="1080" spans="1:42" x14ac:dyDescent="0.2">
      <c r="A1080" s="31" t="s">
        <v>516</v>
      </c>
      <c r="B1080" s="31" t="s">
        <v>716</v>
      </c>
      <c r="C1080" s="31" t="s">
        <v>753</v>
      </c>
      <c r="D1080" s="31" t="s">
        <v>1230</v>
      </c>
      <c r="E1080" s="31" t="s">
        <v>1146</v>
      </c>
      <c r="F1080" s="32">
        <v>3.73</v>
      </c>
      <c r="G1080" s="32">
        <v>0</v>
      </c>
      <c r="H1080" s="32">
        <f>ROUND(F1080*AD1080,2)</f>
        <v>0</v>
      </c>
      <c r="I1080" s="32">
        <f>J1080-H1080</f>
        <v>0</v>
      </c>
      <c r="J1080" s="32">
        <f>ROUND(F1080*G1080,2)</f>
        <v>0</v>
      </c>
      <c r="K1080" s="32">
        <v>1.6E-2</v>
      </c>
      <c r="L1080" s="32">
        <f>F1080*K1080</f>
        <v>5.9680000000000004E-2</v>
      </c>
      <c r="M1080" s="33" t="s">
        <v>1170</v>
      </c>
      <c r="N1080" s="32">
        <f>IF(M1080="5",I1080,0)</f>
        <v>0</v>
      </c>
      <c r="Y1080" s="32">
        <f>IF(AC1080=0,J1080,0)</f>
        <v>0</v>
      </c>
      <c r="Z1080" s="32">
        <f>IF(AC1080=15,J1080,0)</f>
        <v>0</v>
      </c>
      <c r="AA1080" s="32">
        <f>IF(AC1080=21,J1080,0)</f>
        <v>0</v>
      </c>
      <c r="AC1080" s="26">
        <v>21</v>
      </c>
      <c r="AD1080" s="26">
        <f>G1080*1</f>
        <v>0</v>
      </c>
      <c r="AE1080" s="26">
        <f>G1080*(1-1)</f>
        <v>0</v>
      </c>
      <c r="AL1080" s="26">
        <f>F1080*AD1080</f>
        <v>0</v>
      </c>
      <c r="AM1080" s="26">
        <f>F1080*AE1080</f>
        <v>0</v>
      </c>
      <c r="AN1080" s="27" t="s">
        <v>1190</v>
      </c>
      <c r="AO1080" s="27" t="s">
        <v>1204</v>
      </c>
      <c r="AP1080" s="15" t="s">
        <v>1214</v>
      </c>
    </row>
    <row r="1081" spans="1:42" x14ac:dyDescent="0.2">
      <c r="D1081" s="28" t="s">
        <v>956</v>
      </c>
      <c r="F1081" s="29">
        <v>3.73</v>
      </c>
    </row>
    <row r="1082" spans="1:42" x14ac:dyDescent="0.2">
      <c r="A1082" s="23" t="s">
        <v>517</v>
      </c>
      <c r="B1082" s="23" t="s">
        <v>716</v>
      </c>
      <c r="C1082" s="23" t="s">
        <v>754</v>
      </c>
      <c r="D1082" s="23" t="s">
        <v>845</v>
      </c>
      <c r="E1082" s="23" t="s">
        <v>1149</v>
      </c>
      <c r="F1082" s="24">
        <v>0.08</v>
      </c>
      <c r="G1082" s="24">
        <v>0</v>
      </c>
      <c r="H1082" s="24">
        <f>ROUND(F1082*AD1082,2)</f>
        <v>0</v>
      </c>
      <c r="I1082" s="24">
        <f>J1082-H1082</f>
        <v>0</v>
      </c>
      <c r="J1082" s="24">
        <f>ROUND(F1082*G1082,2)</f>
        <v>0</v>
      </c>
      <c r="K1082" s="24">
        <v>0</v>
      </c>
      <c r="L1082" s="24">
        <f>F1082*K1082</f>
        <v>0</v>
      </c>
      <c r="M1082" s="25" t="s">
        <v>11</v>
      </c>
      <c r="N1082" s="24">
        <f>IF(M1082="5",I1082,0)</f>
        <v>0</v>
      </c>
      <c r="Y1082" s="24">
        <f>IF(AC1082=0,J1082,0)</f>
        <v>0</v>
      </c>
      <c r="Z1082" s="24">
        <f>IF(AC1082=15,J1082,0)</f>
        <v>0</v>
      </c>
      <c r="AA1082" s="24">
        <f>IF(AC1082=21,J1082,0)</f>
        <v>0</v>
      </c>
      <c r="AC1082" s="26">
        <v>21</v>
      </c>
      <c r="AD1082" s="26">
        <f>G1082*0</f>
        <v>0</v>
      </c>
      <c r="AE1082" s="26">
        <f>G1082*(1-0)</f>
        <v>0</v>
      </c>
      <c r="AL1082" s="26">
        <f>F1082*AD1082</f>
        <v>0</v>
      </c>
      <c r="AM1082" s="26">
        <f>F1082*AE1082</f>
        <v>0</v>
      </c>
      <c r="AN1082" s="27" t="s">
        <v>1190</v>
      </c>
      <c r="AO1082" s="27" t="s">
        <v>1204</v>
      </c>
      <c r="AP1082" s="15" t="s">
        <v>1214</v>
      </c>
    </row>
    <row r="1083" spans="1:42" x14ac:dyDescent="0.2">
      <c r="D1083" s="28" t="s">
        <v>957</v>
      </c>
      <c r="F1083" s="29">
        <v>0.08</v>
      </c>
    </row>
    <row r="1084" spans="1:42" x14ac:dyDescent="0.2">
      <c r="A1084" s="20"/>
      <c r="B1084" s="21" t="s">
        <v>716</v>
      </c>
      <c r="C1084" s="21" t="s">
        <v>705</v>
      </c>
      <c r="D1084" s="57" t="s">
        <v>847</v>
      </c>
      <c r="E1084" s="58"/>
      <c r="F1084" s="58"/>
      <c r="G1084" s="58"/>
      <c r="H1084" s="22">
        <f>SUM(H1085:H1108)</f>
        <v>0</v>
      </c>
      <c r="I1084" s="22">
        <f>SUM(I1085:I1108)</f>
        <v>0</v>
      </c>
      <c r="J1084" s="22">
        <f>H1084+I1084</f>
        <v>0</v>
      </c>
      <c r="K1084" s="15"/>
      <c r="L1084" s="22">
        <f>SUM(L1085:L1108)</f>
        <v>0.52103359999999987</v>
      </c>
      <c r="O1084" s="22">
        <f>IF(P1084="PR",J1084,SUM(N1085:N1108))</f>
        <v>0</v>
      </c>
      <c r="P1084" s="15" t="s">
        <v>1174</v>
      </c>
      <c r="Q1084" s="22">
        <f>IF(P1084="HS",H1084,0)</f>
        <v>0</v>
      </c>
      <c r="R1084" s="22">
        <f>IF(P1084="HS",I1084-O1084,0)</f>
        <v>0</v>
      </c>
      <c r="S1084" s="22">
        <f>IF(P1084="PS",H1084,0)</f>
        <v>0</v>
      </c>
      <c r="T1084" s="22">
        <f>IF(P1084="PS",I1084-O1084,0)</f>
        <v>0</v>
      </c>
      <c r="U1084" s="22">
        <f>IF(P1084="MP",H1084,0)</f>
        <v>0</v>
      </c>
      <c r="V1084" s="22">
        <f>IF(P1084="MP",I1084-O1084,0)</f>
        <v>0</v>
      </c>
      <c r="W1084" s="22">
        <f>IF(P1084="OM",H1084,0)</f>
        <v>0</v>
      </c>
      <c r="X1084" s="15" t="s">
        <v>716</v>
      </c>
      <c r="AH1084" s="22">
        <f>SUM(Y1085:Y1108)</f>
        <v>0</v>
      </c>
      <c r="AI1084" s="22">
        <f>SUM(Z1085:Z1108)</f>
        <v>0</v>
      </c>
      <c r="AJ1084" s="22">
        <f>SUM(AA1085:AA1108)</f>
        <v>0</v>
      </c>
    </row>
    <row r="1085" spans="1:42" x14ac:dyDescent="0.2">
      <c r="A1085" s="23" t="s">
        <v>518</v>
      </c>
      <c r="B1085" s="23" t="s">
        <v>716</v>
      </c>
      <c r="C1085" s="23" t="s">
        <v>755</v>
      </c>
      <c r="D1085" s="23" t="s">
        <v>848</v>
      </c>
      <c r="E1085" s="23" t="s">
        <v>1146</v>
      </c>
      <c r="F1085" s="24">
        <v>24.68</v>
      </c>
      <c r="G1085" s="24">
        <v>0</v>
      </c>
      <c r="H1085" s="24">
        <f>ROUND(F1085*AD1085,2)</f>
        <v>0</v>
      </c>
      <c r="I1085" s="24">
        <f>J1085-H1085</f>
        <v>0</v>
      </c>
      <c r="J1085" s="24">
        <f>ROUND(F1085*G1085,2)</f>
        <v>0</v>
      </c>
      <c r="K1085" s="24">
        <v>0</v>
      </c>
      <c r="L1085" s="24">
        <f>F1085*K1085</f>
        <v>0</v>
      </c>
      <c r="M1085" s="25" t="s">
        <v>7</v>
      </c>
      <c r="N1085" s="24">
        <f>IF(M1085="5",I1085,0)</f>
        <v>0</v>
      </c>
      <c r="Y1085" s="24">
        <f>IF(AC1085=0,J1085,0)</f>
        <v>0</v>
      </c>
      <c r="Z1085" s="24">
        <f>IF(AC1085=15,J1085,0)</f>
        <v>0</v>
      </c>
      <c r="AA1085" s="24">
        <f>IF(AC1085=21,J1085,0)</f>
        <v>0</v>
      </c>
      <c r="AC1085" s="26">
        <v>21</v>
      </c>
      <c r="AD1085" s="26">
        <f>G1085*0.334494773519164</f>
        <v>0</v>
      </c>
      <c r="AE1085" s="26">
        <f>G1085*(1-0.334494773519164)</f>
        <v>0</v>
      </c>
      <c r="AL1085" s="26">
        <f>F1085*AD1085</f>
        <v>0</v>
      </c>
      <c r="AM1085" s="26">
        <f>F1085*AE1085</f>
        <v>0</v>
      </c>
      <c r="AN1085" s="27" t="s">
        <v>1191</v>
      </c>
      <c r="AO1085" s="27" t="s">
        <v>1205</v>
      </c>
      <c r="AP1085" s="15" t="s">
        <v>1214</v>
      </c>
    </row>
    <row r="1086" spans="1:42" x14ac:dyDescent="0.2">
      <c r="D1086" s="28" t="s">
        <v>1072</v>
      </c>
      <c r="F1086" s="29">
        <v>3.9</v>
      </c>
    </row>
    <row r="1087" spans="1:42" x14ac:dyDescent="0.2">
      <c r="D1087" s="28" t="s">
        <v>1073</v>
      </c>
      <c r="F1087" s="29">
        <v>3.13</v>
      </c>
    </row>
    <row r="1088" spans="1:42" x14ac:dyDescent="0.2">
      <c r="D1088" s="28" t="s">
        <v>1074</v>
      </c>
      <c r="F1088" s="29">
        <v>2.25</v>
      </c>
    </row>
    <row r="1089" spans="1:42" x14ac:dyDescent="0.2">
      <c r="D1089" s="28" t="s">
        <v>1075</v>
      </c>
      <c r="F1089" s="29">
        <v>15.4</v>
      </c>
    </row>
    <row r="1090" spans="1:42" x14ac:dyDescent="0.2">
      <c r="A1090" s="23" t="s">
        <v>519</v>
      </c>
      <c r="B1090" s="23" t="s">
        <v>716</v>
      </c>
      <c r="C1090" s="23" t="s">
        <v>756</v>
      </c>
      <c r="D1090" s="23" t="s">
        <v>1246</v>
      </c>
      <c r="E1090" s="23" t="s">
        <v>1146</v>
      </c>
      <c r="F1090" s="24">
        <v>24.68</v>
      </c>
      <c r="G1090" s="24">
        <v>0</v>
      </c>
      <c r="H1090" s="24">
        <f>ROUND(F1090*AD1090,2)</f>
        <v>0</v>
      </c>
      <c r="I1090" s="24">
        <f>J1090-H1090</f>
        <v>0</v>
      </c>
      <c r="J1090" s="24">
        <f>ROUND(F1090*G1090,2)</f>
        <v>0</v>
      </c>
      <c r="K1090" s="24">
        <v>1.1E-4</v>
      </c>
      <c r="L1090" s="24">
        <f>F1090*K1090</f>
        <v>2.7147999999999999E-3</v>
      </c>
      <c r="M1090" s="25" t="s">
        <v>7</v>
      </c>
      <c r="N1090" s="24">
        <f>IF(M1090="5",I1090,0)</f>
        <v>0</v>
      </c>
      <c r="Y1090" s="24">
        <f>IF(AC1090=0,J1090,0)</f>
        <v>0</v>
      </c>
      <c r="Z1090" s="24">
        <f>IF(AC1090=15,J1090,0)</f>
        <v>0</v>
      </c>
      <c r="AA1090" s="24">
        <f>IF(AC1090=21,J1090,0)</f>
        <v>0</v>
      </c>
      <c r="AC1090" s="26">
        <v>21</v>
      </c>
      <c r="AD1090" s="26">
        <f>G1090*0.75</f>
        <v>0</v>
      </c>
      <c r="AE1090" s="26">
        <f>G1090*(1-0.75)</f>
        <v>0</v>
      </c>
      <c r="AL1090" s="26">
        <f>F1090*AD1090</f>
        <v>0</v>
      </c>
      <c r="AM1090" s="26">
        <f>F1090*AE1090</f>
        <v>0</v>
      </c>
      <c r="AN1090" s="27" t="s">
        <v>1191</v>
      </c>
      <c r="AO1090" s="27" t="s">
        <v>1205</v>
      </c>
      <c r="AP1090" s="15" t="s">
        <v>1214</v>
      </c>
    </row>
    <row r="1091" spans="1:42" x14ac:dyDescent="0.2">
      <c r="D1091" s="28" t="s">
        <v>1076</v>
      </c>
      <c r="F1091" s="29">
        <v>24.68</v>
      </c>
    </row>
    <row r="1092" spans="1:42" x14ac:dyDescent="0.2">
      <c r="A1092" s="23" t="s">
        <v>520</v>
      </c>
      <c r="B1092" s="23" t="s">
        <v>716</v>
      </c>
      <c r="C1092" s="23" t="s">
        <v>757</v>
      </c>
      <c r="D1092" s="23" t="s">
        <v>1247</v>
      </c>
      <c r="E1092" s="23" t="s">
        <v>1146</v>
      </c>
      <c r="F1092" s="24">
        <v>24.68</v>
      </c>
      <c r="G1092" s="24">
        <v>0</v>
      </c>
      <c r="H1092" s="24">
        <f>ROUND(F1092*AD1092,2)</f>
        <v>0</v>
      </c>
      <c r="I1092" s="24">
        <f>J1092-H1092</f>
        <v>0</v>
      </c>
      <c r="J1092" s="24">
        <f>ROUND(F1092*G1092,2)</f>
        <v>0</v>
      </c>
      <c r="K1092" s="24">
        <v>3.5000000000000001E-3</v>
      </c>
      <c r="L1092" s="24">
        <f>F1092*K1092</f>
        <v>8.6379999999999998E-2</v>
      </c>
      <c r="M1092" s="25" t="s">
        <v>7</v>
      </c>
      <c r="N1092" s="24">
        <f>IF(M1092="5",I1092,0)</f>
        <v>0</v>
      </c>
      <c r="Y1092" s="24">
        <f>IF(AC1092=0,J1092,0)</f>
        <v>0</v>
      </c>
      <c r="Z1092" s="24">
        <f>IF(AC1092=15,J1092,0)</f>
        <v>0</v>
      </c>
      <c r="AA1092" s="24">
        <f>IF(AC1092=21,J1092,0)</f>
        <v>0</v>
      </c>
      <c r="AC1092" s="26">
        <v>21</v>
      </c>
      <c r="AD1092" s="26">
        <f>G1092*0.315275310834813</f>
        <v>0</v>
      </c>
      <c r="AE1092" s="26">
        <f>G1092*(1-0.315275310834813)</f>
        <v>0</v>
      </c>
      <c r="AL1092" s="26">
        <f>F1092*AD1092</f>
        <v>0</v>
      </c>
      <c r="AM1092" s="26">
        <f>F1092*AE1092</f>
        <v>0</v>
      </c>
      <c r="AN1092" s="27" t="s">
        <v>1191</v>
      </c>
      <c r="AO1092" s="27" t="s">
        <v>1205</v>
      </c>
      <c r="AP1092" s="15" t="s">
        <v>1214</v>
      </c>
    </row>
    <row r="1093" spans="1:42" x14ac:dyDescent="0.2">
      <c r="D1093" s="28" t="s">
        <v>1076</v>
      </c>
      <c r="F1093" s="29">
        <v>24.68</v>
      </c>
    </row>
    <row r="1094" spans="1:42" x14ac:dyDescent="0.2">
      <c r="A1094" s="31" t="s">
        <v>521</v>
      </c>
      <c r="B1094" s="31" t="s">
        <v>716</v>
      </c>
      <c r="C1094" s="31" t="s">
        <v>761</v>
      </c>
      <c r="D1094" s="31" t="s">
        <v>1248</v>
      </c>
      <c r="E1094" s="31" t="s">
        <v>1146</v>
      </c>
      <c r="F1094" s="32">
        <v>25.91</v>
      </c>
      <c r="G1094" s="32">
        <v>0</v>
      </c>
      <c r="H1094" s="32">
        <f>ROUND(F1094*AD1094,2)</f>
        <v>0</v>
      </c>
      <c r="I1094" s="32">
        <f>J1094-H1094</f>
        <v>0</v>
      </c>
      <c r="J1094" s="32">
        <f>ROUND(F1094*G1094,2)</f>
        <v>0</v>
      </c>
      <c r="K1094" s="32">
        <v>1.6E-2</v>
      </c>
      <c r="L1094" s="32">
        <f>F1094*K1094</f>
        <v>0.41455999999999998</v>
      </c>
      <c r="M1094" s="33" t="s">
        <v>1170</v>
      </c>
      <c r="N1094" s="32">
        <f>IF(M1094="5",I1094,0)</f>
        <v>0</v>
      </c>
      <c r="Y1094" s="32">
        <f>IF(AC1094=0,J1094,0)</f>
        <v>0</v>
      </c>
      <c r="Z1094" s="32">
        <f>IF(AC1094=15,J1094,0)</f>
        <v>0</v>
      </c>
      <c r="AA1094" s="32">
        <f>IF(AC1094=21,J1094,0)</f>
        <v>0</v>
      </c>
      <c r="AC1094" s="26">
        <v>21</v>
      </c>
      <c r="AD1094" s="26">
        <f>G1094*1</f>
        <v>0</v>
      </c>
      <c r="AE1094" s="26">
        <f>G1094*(1-1)</f>
        <v>0</v>
      </c>
      <c r="AL1094" s="26">
        <f>F1094*AD1094</f>
        <v>0</v>
      </c>
      <c r="AM1094" s="26">
        <f>F1094*AE1094</f>
        <v>0</v>
      </c>
      <c r="AN1094" s="27" t="s">
        <v>1191</v>
      </c>
      <c r="AO1094" s="27" t="s">
        <v>1205</v>
      </c>
      <c r="AP1094" s="15" t="s">
        <v>1214</v>
      </c>
    </row>
    <row r="1095" spans="1:42" x14ac:dyDescent="0.2">
      <c r="D1095" s="28" t="s">
        <v>1077</v>
      </c>
      <c r="F1095" s="29">
        <v>25.91</v>
      </c>
    </row>
    <row r="1096" spans="1:42" x14ac:dyDescent="0.2">
      <c r="A1096" s="23" t="s">
        <v>522</v>
      </c>
      <c r="B1096" s="23" t="s">
        <v>716</v>
      </c>
      <c r="C1096" s="23" t="s">
        <v>758</v>
      </c>
      <c r="D1096" s="23" t="s">
        <v>854</v>
      </c>
      <c r="E1096" s="23" t="s">
        <v>1146</v>
      </c>
      <c r="F1096" s="24">
        <v>24.68</v>
      </c>
      <c r="G1096" s="24">
        <v>0</v>
      </c>
      <c r="H1096" s="24">
        <f>ROUND(F1096*AD1096,2)</f>
        <v>0</v>
      </c>
      <c r="I1096" s="24">
        <f>J1096-H1096</f>
        <v>0</v>
      </c>
      <c r="J1096" s="24">
        <f>ROUND(F1096*G1096,2)</f>
        <v>0</v>
      </c>
      <c r="K1096" s="24">
        <v>1.1E-4</v>
      </c>
      <c r="L1096" s="24">
        <f>F1096*K1096</f>
        <v>2.7147999999999999E-3</v>
      </c>
      <c r="M1096" s="25" t="s">
        <v>7</v>
      </c>
      <c r="N1096" s="24">
        <f>IF(M1096="5",I1096,0)</f>
        <v>0</v>
      </c>
      <c r="Y1096" s="24">
        <f>IF(AC1096=0,J1096,0)</f>
        <v>0</v>
      </c>
      <c r="Z1096" s="24">
        <f>IF(AC1096=15,J1096,0)</f>
        <v>0</v>
      </c>
      <c r="AA1096" s="24">
        <f>IF(AC1096=21,J1096,0)</f>
        <v>0</v>
      </c>
      <c r="AC1096" s="26">
        <v>21</v>
      </c>
      <c r="AD1096" s="26">
        <f>G1096*1</f>
        <v>0</v>
      </c>
      <c r="AE1096" s="26">
        <f>G1096*(1-1)</f>
        <v>0</v>
      </c>
      <c r="AL1096" s="26">
        <f>F1096*AD1096</f>
        <v>0</v>
      </c>
      <c r="AM1096" s="26">
        <f>F1096*AE1096</f>
        <v>0</v>
      </c>
      <c r="AN1096" s="27" t="s">
        <v>1191</v>
      </c>
      <c r="AO1096" s="27" t="s">
        <v>1205</v>
      </c>
      <c r="AP1096" s="15" t="s">
        <v>1214</v>
      </c>
    </row>
    <row r="1097" spans="1:42" x14ac:dyDescent="0.2">
      <c r="D1097" s="28" t="s">
        <v>1076</v>
      </c>
      <c r="F1097" s="29">
        <v>24.68</v>
      </c>
    </row>
    <row r="1098" spans="1:42" x14ac:dyDescent="0.2">
      <c r="A1098" s="23" t="s">
        <v>523</v>
      </c>
      <c r="B1098" s="23" t="s">
        <v>716</v>
      </c>
      <c r="C1098" s="23" t="s">
        <v>759</v>
      </c>
      <c r="D1098" s="23" t="s">
        <v>855</v>
      </c>
      <c r="E1098" s="23" t="s">
        <v>1148</v>
      </c>
      <c r="F1098" s="24">
        <v>46.55</v>
      </c>
      <c r="G1098" s="24">
        <v>0</v>
      </c>
      <c r="H1098" s="24">
        <f>ROUND(F1098*AD1098,2)</f>
        <v>0</v>
      </c>
      <c r="I1098" s="24">
        <f>J1098-H1098</f>
        <v>0</v>
      </c>
      <c r="J1098" s="24">
        <f>ROUND(F1098*G1098,2)</f>
        <v>0</v>
      </c>
      <c r="K1098" s="24">
        <v>0</v>
      </c>
      <c r="L1098" s="24">
        <f>F1098*K1098</f>
        <v>0</v>
      </c>
      <c r="M1098" s="25" t="s">
        <v>7</v>
      </c>
      <c r="N1098" s="24">
        <f>IF(M1098="5",I1098,0)</f>
        <v>0</v>
      </c>
      <c r="Y1098" s="24">
        <f>IF(AC1098=0,J1098,0)</f>
        <v>0</v>
      </c>
      <c r="Z1098" s="24">
        <f>IF(AC1098=15,J1098,0)</f>
        <v>0</v>
      </c>
      <c r="AA1098" s="24">
        <f>IF(AC1098=21,J1098,0)</f>
        <v>0</v>
      </c>
      <c r="AC1098" s="26">
        <v>21</v>
      </c>
      <c r="AD1098" s="26">
        <f>G1098*0</f>
        <v>0</v>
      </c>
      <c r="AE1098" s="26">
        <f>G1098*(1-0)</f>
        <v>0</v>
      </c>
      <c r="AL1098" s="26">
        <f>F1098*AD1098</f>
        <v>0</v>
      </c>
      <c r="AM1098" s="26">
        <f>F1098*AE1098</f>
        <v>0</v>
      </c>
      <c r="AN1098" s="27" t="s">
        <v>1191</v>
      </c>
      <c r="AO1098" s="27" t="s">
        <v>1205</v>
      </c>
      <c r="AP1098" s="15" t="s">
        <v>1214</v>
      </c>
    </row>
    <row r="1099" spans="1:42" x14ac:dyDescent="0.2">
      <c r="D1099" s="28" t="s">
        <v>1078</v>
      </c>
      <c r="F1099" s="29">
        <v>29.7</v>
      </c>
    </row>
    <row r="1100" spans="1:42" x14ac:dyDescent="0.2">
      <c r="D1100" s="28" t="s">
        <v>1079</v>
      </c>
      <c r="F1100" s="29">
        <v>8.6</v>
      </c>
    </row>
    <row r="1101" spans="1:42" x14ac:dyDescent="0.2">
      <c r="D1101" s="28" t="s">
        <v>1080</v>
      </c>
      <c r="F1101" s="29">
        <v>8.25</v>
      </c>
    </row>
    <row r="1102" spans="1:42" x14ac:dyDescent="0.2">
      <c r="A1102" s="23" t="s">
        <v>524</v>
      </c>
      <c r="B1102" s="23" t="s">
        <v>716</v>
      </c>
      <c r="C1102" s="23" t="s">
        <v>760</v>
      </c>
      <c r="D1102" s="23" t="s">
        <v>859</v>
      </c>
      <c r="E1102" s="23" t="s">
        <v>1148</v>
      </c>
      <c r="F1102" s="24">
        <v>9.0299999999999994</v>
      </c>
      <c r="G1102" s="24">
        <v>0</v>
      </c>
      <c r="H1102" s="24">
        <f>ROUND(F1102*AD1102,2)</f>
        <v>0</v>
      </c>
      <c r="I1102" s="24">
        <f>J1102-H1102</f>
        <v>0</v>
      </c>
      <c r="J1102" s="24">
        <f>ROUND(F1102*G1102,2)</f>
        <v>0</v>
      </c>
      <c r="K1102" s="24">
        <v>2.9999999999999997E-4</v>
      </c>
      <c r="L1102" s="24">
        <f>F1102*K1102</f>
        <v>2.7089999999999996E-3</v>
      </c>
      <c r="M1102" s="25" t="s">
        <v>7</v>
      </c>
      <c r="N1102" s="24">
        <f>IF(M1102="5",I1102,0)</f>
        <v>0</v>
      </c>
      <c r="Y1102" s="24">
        <f>IF(AC1102=0,J1102,0)</f>
        <v>0</v>
      </c>
      <c r="Z1102" s="24">
        <f>IF(AC1102=15,J1102,0)</f>
        <v>0</v>
      </c>
      <c r="AA1102" s="24">
        <f>IF(AC1102=21,J1102,0)</f>
        <v>0</v>
      </c>
      <c r="AC1102" s="26">
        <v>21</v>
      </c>
      <c r="AD1102" s="26">
        <f>G1102*1</f>
        <v>0</v>
      </c>
      <c r="AE1102" s="26">
        <f>G1102*(1-1)</f>
        <v>0</v>
      </c>
      <c r="AL1102" s="26">
        <f>F1102*AD1102</f>
        <v>0</v>
      </c>
      <c r="AM1102" s="26">
        <f>F1102*AE1102</f>
        <v>0</v>
      </c>
      <c r="AN1102" s="27" t="s">
        <v>1191</v>
      </c>
      <c r="AO1102" s="27" t="s">
        <v>1205</v>
      </c>
      <c r="AP1102" s="15" t="s">
        <v>1214</v>
      </c>
    </row>
    <row r="1103" spans="1:42" x14ac:dyDescent="0.2">
      <c r="D1103" s="28" t="s">
        <v>1081</v>
      </c>
      <c r="F1103" s="29">
        <v>9.0299999999999994</v>
      </c>
    </row>
    <row r="1104" spans="1:42" x14ac:dyDescent="0.2">
      <c r="A1104" s="23" t="s">
        <v>525</v>
      </c>
      <c r="B1104" s="23" t="s">
        <v>716</v>
      </c>
      <c r="C1104" s="23" t="s">
        <v>762</v>
      </c>
      <c r="D1104" s="23" t="s">
        <v>862</v>
      </c>
      <c r="E1104" s="23" t="s">
        <v>1148</v>
      </c>
      <c r="F1104" s="24">
        <v>31.19</v>
      </c>
      <c r="G1104" s="24">
        <v>0</v>
      </c>
      <c r="H1104" s="24">
        <f>ROUND(F1104*AD1104,2)</f>
        <v>0</v>
      </c>
      <c r="I1104" s="24">
        <f>J1104-H1104</f>
        <v>0</v>
      </c>
      <c r="J1104" s="24">
        <f>ROUND(F1104*G1104,2)</f>
        <v>0</v>
      </c>
      <c r="K1104" s="24">
        <v>2.9999999999999997E-4</v>
      </c>
      <c r="L1104" s="24">
        <f>F1104*K1104</f>
        <v>9.356999999999999E-3</v>
      </c>
      <c r="M1104" s="25" t="s">
        <v>7</v>
      </c>
      <c r="N1104" s="24">
        <f>IF(M1104="5",I1104,0)</f>
        <v>0</v>
      </c>
      <c r="Y1104" s="24">
        <f>IF(AC1104=0,J1104,0)</f>
        <v>0</v>
      </c>
      <c r="Z1104" s="24">
        <f>IF(AC1104=15,J1104,0)</f>
        <v>0</v>
      </c>
      <c r="AA1104" s="24">
        <f>IF(AC1104=21,J1104,0)</f>
        <v>0</v>
      </c>
      <c r="AC1104" s="26">
        <v>21</v>
      </c>
      <c r="AD1104" s="26">
        <f>G1104*1</f>
        <v>0</v>
      </c>
      <c r="AE1104" s="26">
        <f>G1104*(1-1)</f>
        <v>0</v>
      </c>
      <c r="AL1104" s="26">
        <f>F1104*AD1104</f>
        <v>0</v>
      </c>
      <c r="AM1104" s="26">
        <f>F1104*AE1104</f>
        <v>0</v>
      </c>
      <c r="AN1104" s="27" t="s">
        <v>1191</v>
      </c>
      <c r="AO1104" s="27" t="s">
        <v>1205</v>
      </c>
      <c r="AP1104" s="15" t="s">
        <v>1214</v>
      </c>
    </row>
    <row r="1105" spans="1:42" x14ac:dyDescent="0.2">
      <c r="D1105" s="28" t="s">
        <v>968</v>
      </c>
      <c r="F1105" s="29">
        <v>31.19</v>
      </c>
    </row>
    <row r="1106" spans="1:42" x14ac:dyDescent="0.2">
      <c r="A1106" s="23" t="s">
        <v>526</v>
      </c>
      <c r="B1106" s="23" t="s">
        <v>716</v>
      </c>
      <c r="C1106" s="23" t="s">
        <v>763</v>
      </c>
      <c r="D1106" s="23" t="s">
        <v>864</v>
      </c>
      <c r="E1106" s="23" t="s">
        <v>1148</v>
      </c>
      <c r="F1106" s="24">
        <v>8.66</v>
      </c>
      <c r="G1106" s="24">
        <v>0</v>
      </c>
      <c r="H1106" s="24">
        <f>ROUND(F1106*AD1106,2)</f>
        <v>0</v>
      </c>
      <c r="I1106" s="24">
        <f>J1106-H1106</f>
        <v>0</v>
      </c>
      <c r="J1106" s="24">
        <f>ROUND(F1106*G1106,2)</f>
        <v>0</v>
      </c>
      <c r="K1106" s="24">
        <v>2.9999999999999997E-4</v>
      </c>
      <c r="L1106" s="24">
        <f>F1106*K1106</f>
        <v>2.5979999999999996E-3</v>
      </c>
      <c r="M1106" s="25" t="s">
        <v>7</v>
      </c>
      <c r="N1106" s="24">
        <f>IF(M1106="5",I1106,0)</f>
        <v>0</v>
      </c>
      <c r="Y1106" s="24">
        <f>IF(AC1106=0,J1106,0)</f>
        <v>0</v>
      </c>
      <c r="Z1106" s="24">
        <f>IF(AC1106=15,J1106,0)</f>
        <v>0</v>
      </c>
      <c r="AA1106" s="24">
        <f>IF(AC1106=21,J1106,0)</f>
        <v>0</v>
      </c>
      <c r="AC1106" s="26">
        <v>21</v>
      </c>
      <c r="AD1106" s="26">
        <f>G1106*1</f>
        <v>0</v>
      </c>
      <c r="AE1106" s="26">
        <f>G1106*(1-1)</f>
        <v>0</v>
      </c>
      <c r="AL1106" s="26">
        <f>F1106*AD1106</f>
        <v>0</v>
      </c>
      <c r="AM1106" s="26">
        <f>F1106*AE1106</f>
        <v>0</v>
      </c>
      <c r="AN1106" s="27" t="s">
        <v>1191</v>
      </c>
      <c r="AO1106" s="27" t="s">
        <v>1205</v>
      </c>
      <c r="AP1106" s="15" t="s">
        <v>1214</v>
      </c>
    </row>
    <row r="1107" spans="1:42" x14ac:dyDescent="0.2">
      <c r="D1107" s="28" t="s">
        <v>1082</v>
      </c>
      <c r="F1107" s="29">
        <v>8.66</v>
      </c>
    </row>
    <row r="1108" spans="1:42" x14ac:dyDescent="0.2">
      <c r="A1108" s="23" t="s">
        <v>527</v>
      </c>
      <c r="B1108" s="23" t="s">
        <v>716</v>
      </c>
      <c r="C1108" s="23" t="s">
        <v>764</v>
      </c>
      <c r="D1108" s="23" t="s">
        <v>866</v>
      </c>
      <c r="E1108" s="23" t="s">
        <v>1149</v>
      </c>
      <c r="F1108" s="24">
        <v>0.52</v>
      </c>
      <c r="G1108" s="24">
        <v>0</v>
      </c>
      <c r="H1108" s="24">
        <f>ROUND(F1108*AD1108,2)</f>
        <v>0</v>
      </c>
      <c r="I1108" s="24">
        <f>J1108-H1108</f>
        <v>0</v>
      </c>
      <c r="J1108" s="24">
        <f>ROUND(F1108*G1108,2)</f>
        <v>0</v>
      </c>
      <c r="K1108" s="24">
        <v>0</v>
      </c>
      <c r="L1108" s="24">
        <f>F1108*K1108</f>
        <v>0</v>
      </c>
      <c r="M1108" s="25" t="s">
        <v>11</v>
      </c>
      <c r="N1108" s="24">
        <f>IF(M1108="5",I1108,0)</f>
        <v>0</v>
      </c>
      <c r="Y1108" s="24">
        <f>IF(AC1108=0,J1108,0)</f>
        <v>0</v>
      </c>
      <c r="Z1108" s="24">
        <f>IF(AC1108=15,J1108,0)</f>
        <v>0</v>
      </c>
      <c r="AA1108" s="24">
        <f>IF(AC1108=21,J1108,0)</f>
        <v>0</v>
      </c>
      <c r="AC1108" s="26">
        <v>21</v>
      </c>
      <c r="AD1108" s="26">
        <f>G1108*0</f>
        <v>0</v>
      </c>
      <c r="AE1108" s="26">
        <f>G1108*(1-0)</f>
        <v>0</v>
      </c>
      <c r="AL1108" s="26">
        <f>F1108*AD1108</f>
        <v>0</v>
      </c>
      <c r="AM1108" s="26">
        <f>F1108*AE1108</f>
        <v>0</v>
      </c>
      <c r="AN1108" s="27" t="s">
        <v>1191</v>
      </c>
      <c r="AO1108" s="27" t="s">
        <v>1205</v>
      </c>
      <c r="AP1108" s="15" t="s">
        <v>1214</v>
      </c>
    </row>
    <row r="1109" spans="1:42" x14ac:dyDescent="0.2">
      <c r="D1109" s="28" t="s">
        <v>1061</v>
      </c>
      <c r="F1109" s="29">
        <v>0.52</v>
      </c>
    </row>
    <row r="1110" spans="1:42" x14ac:dyDescent="0.2">
      <c r="A1110" s="20"/>
      <c r="B1110" s="21" t="s">
        <v>716</v>
      </c>
      <c r="C1110" s="21" t="s">
        <v>706</v>
      </c>
      <c r="D1110" s="57" t="s">
        <v>868</v>
      </c>
      <c r="E1110" s="58"/>
      <c r="F1110" s="58"/>
      <c r="G1110" s="58"/>
      <c r="H1110" s="22">
        <f>SUM(H1111:H1113)</f>
        <v>0</v>
      </c>
      <c r="I1110" s="22">
        <f>SUM(I1111:I1113)</f>
        <v>0</v>
      </c>
      <c r="J1110" s="22">
        <f>H1110+I1110</f>
        <v>0</v>
      </c>
      <c r="K1110" s="15"/>
      <c r="L1110" s="22">
        <f>SUM(L1111:L1113)</f>
        <v>7.7490000000000002E-4</v>
      </c>
      <c r="O1110" s="22">
        <f>IF(P1110="PR",J1110,SUM(N1111:N1113))</f>
        <v>0</v>
      </c>
      <c r="P1110" s="15" t="s">
        <v>1174</v>
      </c>
      <c r="Q1110" s="22">
        <f>IF(P1110="HS",H1110,0)</f>
        <v>0</v>
      </c>
      <c r="R1110" s="22">
        <f>IF(P1110="HS",I1110-O1110,0)</f>
        <v>0</v>
      </c>
      <c r="S1110" s="22">
        <f>IF(P1110="PS",H1110,0)</f>
        <v>0</v>
      </c>
      <c r="T1110" s="22">
        <f>IF(P1110="PS",I1110-O1110,0)</f>
        <v>0</v>
      </c>
      <c r="U1110" s="22">
        <f>IF(P1110="MP",H1110,0)</f>
        <v>0</v>
      </c>
      <c r="V1110" s="22">
        <f>IF(P1110="MP",I1110-O1110,0)</f>
        <v>0</v>
      </c>
      <c r="W1110" s="22">
        <f>IF(P1110="OM",H1110,0)</f>
        <v>0</v>
      </c>
      <c r="X1110" s="15" t="s">
        <v>716</v>
      </c>
      <c r="AH1110" s="22">
        <f>SUM(Y1111:Y1113)</f>
        <v>0</v>
      </c>
      <c r="AI1110" s="22">
        <f>SUM(Z1111:Z1113)</f>
        <v>0</v>
      </c>
      <c r="AJ1110" s="22">
        <f>SUM(AA1111:AA1113)</f>
        <v>0</v>
      </c>
    </row>
    <row r="1111" spans="1:42" x14ac:dyDescent="0.2">
      <c r="A1111" s="23" t="s">
        <v>528</v>
      </c>
      <c r="B1111" s="23" t="s">
        <v>716</v>
      </c>
      <c r="C1111" s="23" t="s">
        <v>765</v>
      </c>
      <c r="D1111" s="23" t="s">
        <v>869</v>
      </c>
      <c r="E1111" s="23" t="s">
        <v>1146</v>
      </c>
      <c r="F1111" s="24">
        <v>3.69</v>
      </c>
      <c r="G1111" s="24">
        <v>0</v>
      </c>
      <c r="H1111" s="24">
        <f>ROUND(F1111*AD1111,2)</f>
        <v>0</v>
      </c>
      <c r="I1111" s="24">
        <f>J1111-H1111</f>
        <v>0</v>
      </c>
      <c r="J1111" s="24">
        <f>ROUND(F1111*G1111,2)</f>
        <v>0</v>
      </c>
      <c r="K1111" s="24">
        <v>6.9999999999999994E-5</v>
      </c>
      <c r="L1111" s="24">
        <f>F1111*K1111</f>
        <v>2.5829999999999999E-4</v>
      </c>
      <c r="M1111" s="25" t="s">
        <v>7</v>
      </c>
      <c r="N1111" s="24">
        <f>IF(M1111="5",I1111,0)</f>
        <v>0</v>
      </c>
      <c r="Y1111" s="24">
        <f>IF(AC1111=0,J1111,0)</f>
        <v>0</v>
      </c>
      <c r="Z1111" s="24">
        <f>IF(AC1111=15,J1111,0)</f>
        <v>0</v>
      </c>
      <c r="AA1111" s="24">
        <f>IF(AC1111=21,J1111,0)</f>
        <v>0</v>
      </c>
      <c r="AC1111" s="26">
        <v>21</v>
      </c>
      <c r="AD1111" s="26">
        <f>G1111*0.30859375</f>
        <v>0</v>
      </c>
      <c r="AE1111" s="26">
        <f>G1111*(1-0.30859375)</f>
        <v>0</v>
      </c>
      <c r="AL1111" s="26">
        <f>F1111*AD1111</f>
        <v>0</v>
      </c>
      <c r="AM1111" s="26">
        <f>F1111*AE1111</f>
        <v>0</v>
      </c>
      <c r="AN1111" s="27" t="s">
        <v>1192</v>
      </c>
      <c r="AO1111" s="27" t="s">
        <v>1205</v>
      </c>
      <c r="AP1111" s="15" t="s">
        <v>1214</v>
      </c>
    </row>
    <row r="1112" spans="1:42" x14ac:dyDescent="0.2">
      <c r="D1112" s="28" t="s">
        <v>971</v>
      </c>
      <c r="F1112" s="29">
        <v>3.69</v>
      </c>
    </row>
    <row r="1113" spans="1:42" x14ac:dyDescent="0.2">
      <c r="A1113" s="23" t="s">
        <v>529</v>
      </c>
      <c r="B1113" s="23" t="s">
        <v>716</v>
      </c>
      <c r="C1113" s="23" t="s">
        <v>766</v>
      </c>
      <c r="D1113" s="23" t="s">
        <v>1249</v>
      </c>
      <c r="E1113" s="23" t="s">
        <v>1146</v>
      </c>
      <c r="F1113" s="24">
        <v>3.69</v>
      </c>
      <c r="G1113" s="24">
        <v>0</v>
      </c>
      <c r="H1113" s="24">
        <f>ROUND(F1113*AD1113,2)</f>
        <v>0</v>
      </c>
      <c r="I1113" s="24">
        <f>J1113-H1113</f>
        <v>0</v>
      </c>
      <c r="J1113" s="24">
        <f>ROUND(F1113*G1113,2)</f>
        <v>0</v>
      </c>
      <c r="K1113" s="24">
        <v>1.3999999999999999E-4</v>
      </c>
      <c r="L1113" s="24">
        <f>F1113*K1113</f>
        <v>5.1659999999999998E-4</v>
      </c>
      <c r="M1113" s="25" t="s">
        <v>7</v>
      </c>
      <c r="N1113" s="24">
        <f>IF(M1113="5",I1113,0)</f>
        <v>0</v>
      </c>
      <c r="Y1113" s="24">
        <f>IF(AC1113=0,J1113,0)</f>
        <v>0</v>
      </c>
      <c r="Z1113" s="24">
        <f>IF(AC1113=15,J1113,0)</f>
        <v>0</v>
      </c>
      <c r="AA1113" s="24">
        <f>IF(AC1113=21,J1113,0)</f>
        <v>0</v>
      </c>
      <c r="AC1113" s="26">
        <v>21</v>
      </c>
      <c r="AD1113" s="26">
        <f>G1113*0.45045871559633</f>
        <v>0</v>
      </c>
      <c r="AE1113" s="26">
        <f>G1113*(1-0.45045871559633)</f>
        <v>0</v>
      </c>
      <c r="AL1113" s="26">
        <f>F1113*AD1113</f>
        <v>0</v>
      </c>
      <c r="AM1113" s="26">
        <f>F1113*AE1113</f>
        <v>0</v>
      </c>
      <c r="AN1113" s="27" t="s">
        <v>1192</v>
      </c>
      <c r="AO1113" s="27" t="s">
        <v>1205</v>
      </c>
      <c r="AP1113" s="15" t="s">
        <v>1214</v>
      </c>
    </row>
    <row r="1114" spans="1:42" x14ac:dyDescent="0.2">
      <c r="D1114" s="28" t="s">
        <v>971</v>
      </c>
      <c r="F1114" s="29">
        <v>3.69</v>
      </c>
    </row>
    <row r="1115" spans="1:42" x14ac:dyDescent="0.2">
      <c r="A1115" s="20"/>
      <c r="B1115" s="21" t="s">
        <v>716</v>
      </c>
      <c r="C1115" s="21" t="s">
        <v>99</v>
      </c>
      <c r="D1115" s="57" t="s">
        <v>872</v>
      </c>
      <c r="E1115" s="58"/>
      <c r="F1115" s="58"/>
      <c r="G1115" s="58"/>
      <c r="H1115" s="22">
        <f>SUM(H1116:H1124)</f>
        <v>0</v>
      </c>
      <c r="I1115" s="22">
        <f>SUM(I1116:I1124)</f>
        <v>0</v>
      </c>
      <c r="J1115" s="22">
        <f>H1115+I1115</f>
        <v>0</v>
      </c>
      <c r="K1115" s="15"/>
      <c r="L1115" s="22">
        <f>SUM(L1116:L1124)</f>
        <v>1.86692E-2</v>
      </c>
      <c r="O1115" s="22">
        <f>IF(P1115="PR",J1115,SUM(N1116:N1124))</f>
        <v>0</v>
      </c>
      <c r="P1115" s="15" t="s">
        <v>1173</v>
      </c>
      <c r="Q1115" s="22">
        <f>IF(P1115="HS",H1115,0)</f>
        <v>0</v>
      </c>
      <c r="R1115" s="22">
        <f>IF(P1115="HS",I1115-O1115,0)</f>
        <v>0</v>
      </c>
      <c r="S1115" s="22">
        <f>IF(P1115="PS",H1115,0)</f>
        <v>0</v>
      </c>
      <c r="T1115" s="22">
        <f>IF(P1115="PS",I1115-O1115,0)</f>
        <v>0</v>
      </c>
      <c r="U1115" s="22">
        <f>IF(P1115="MP",H1115,0)</f>
        <v>0</v>
      </c>
      <c r="V1115" s="22">
        <f>IF(P1115="MP",I1115-O1115,0)</f>
        <v>0</v>
      </c>
      <c r="W1115" s="22">
        <f>IF(P1115="OM",H1115,0)</f>
        <v>0</v>
      </c>
      <c r="X1115" s="15" t="s">
        <v>716</v>
      </c>
      <c r="AH1115" s="22">
        <f>SUM(Y1116:Y1124)</f>
        <v>0</v>
      </c>
      <c r="AI1115" s="22">
        <f>SUM(Z1116:Z1124)</f>
        <v>0</v>
      </c>
      <c r="AJ1115" s="22">
        <f>SUM(AA1116:AA1124)</f>
        <v>0</v>
      </c>
    </row>
    <row r="1116" spans="1:42" x14ac:dyDescent="0.2">
      <c r="A1116" s="23" t="s">
        <v>530</v>
      </c>
      <c r="B1116" s="23" t="s">
        <v>716</v>
      </c>
      <c r="C1116" s="23" t="s">
        <v>767</v>
      </c>
      <c r="D1116" s="23" t="s">
        <v>873</v>
      </c>
      <c r="E1116" s="23" t="s">
        <v>1151</v>
      </c>
      <c r="F1116" s="24">
        <v>1</v>
      </c>
      <c r="G1116" s="24">
        <v>0</v>
      </c>
      <c r="H1116" s="24">
        <f>ROUND(F1116*AD1116,2)</f>
        <v>0</v>
      </c>
      <c r="I1116" s="24">
        <f>J1116-H1116</f>
        <v>0</v>
      </c>
      <c r="J1116" s="24">
        <f>ROUND(F1116*G1116,2)</f>
        <v>0</v>
      </c>
      <c r="K1116" s="24">
        <v>0</v>
      </c>
      <c r="L1116" s="24">
        <f>F1116*K1116</f>
        <v>0</v>
      </c>
      <c r="M1116" s="25" t="s">
        <v>7</v>
      </c>
      <c r="N1116" s="24">
        <f>IF(M1116="5",I1116,0)</f>
        <v>0</v>
      </c>
      <c r="Y1116" s="24">
        <f>IF(AC1116=0,J1116,0)</f>
        <v>0</v>
      </c>
      <c r="Z1116" s="24">
        <f>IF(AC1116=15,J1116,0)</f>
        <v>0</v>
      </c>
      <c r="AA1116" s="24">
        <f>IF(AC1116=21,J1116,0)</f>
        <v>0</v>
      </c>
      <c r="AC1116" s="26">
        <v>21</v>
      </c>
      <c r="AD1116" s="26">
        <f>G1116*0.297029702970297</f>
        <v>0</v>
      </c>
      <c r="AE1116" s="26">
        <f>G1116*(1-0.297029702970297)</f>
        <v>0</v>
      </c>
      <c r="AL1116" s="26">
        <f>F1116*AD1116</f>
        <v>0</v>
      </c>
      <c r="AM1116" s="26">
        <f>F1116*AE1116</f>
        <v>0</v>
      </c>
      <c r="AN1116" s="27" t="s">
        <v>1193</v>
      </c>
      <c r="AO1116" s="27" t="s">
        <v>1206</v>
      </c>
      <c r="AP1116" s="15" t="s">
        <v>1214</v>
      </c>
    </row>
    <row r="1117" spans="1:42" x14ac:dyDescent="0.2">
      <c r="D1117" s="28" t="s">
        <v>831</v>
      </c>
      <c r="F1117" s="29">
        <v>1</v>
      </c>
    </row>
    <row r="1118" spans="1:42" x14ac:dyDescent="0.2">
      <c r="A1118" s="23" t="s">
        <v>531</v>
      </c>
      <c r="B1118" s="23" t="s">
        <v>716</v>
      </c>
      <c r="C1118" s="23" t="s">
        <v>768</v>
      </c>
      <c r="D1118" s="23" t="s">
        <v>1222</v>
      </c>
      <c r="E1118" s="23" t="s">
        <v>1151</v>
      </c>
      <c r="F1118" s="24">
        <v>1</v>
      </c>
      <c r="G1118" s="24">
        <v>0</v>
      </c>
      <c r="H1118" s="24">
        <f>ROUND(F1118*AD1118,2)</f>
        <v>0</v>
      </c>
      <c r="I1118" s="24">
        <f>J1118-H1118</f>
        <v>0</v>
      </c>
      <c r="J1118" s="24">
        <f>ROUND(F1118*G1118,2)</f>
        <v>0</v>
      </c>
      <c r="K1118" s="24">
        <v>4.0000000000000002E-4</v>
      </c>
      <c r="L1118" s="24">
        <f>F1118*K1118</f>
        <v>4.0000000000000002E-4</v>
      </c>
      <c r="M1118" s="25" t="s">
        <v>7</v>
      </c>
      <c r="N1118" s="24">
        <f>IF(M1118="5",I1118,0)</f>
        <v>0</v>
      </c>
      <c r="Y1118" s="24">
        <f>IF(AC1118=0,J1118,0)</f>
        <v>0</v>
      </c>
      <c r="Z1118" s="24">
        <f>IF(AC1118=15,J1118,0)</f>
        <v>0</v>
      </c>
      <c r="AA1118" s="24">
        <f>IF(AC1118=21,J1118,0)</f>
        <v>0</v>
      </c>
      <c r="AC1118" s="26">
        <v>21</v>
      </c>
      <c r="AD1118" s="26">
        <f>G1118*1</f>
        <v>0</v>
      </c>
      <c r="AE1118" s="26">
        <f>G1118*(1-1)</f>
        <v>0</v>
      </c>
      <c r="AL1118" s="26">
        <f>F1118*AD1118</f>
        <v>0</v>
      </c>
      <c r="AM1118" s="26">
        <f>F1118*AE1118</f>
        <v>0</v>
      </c>
      <c r="AN1118" s="27" t="s">
        <v>1193</v>
      </c>
      <c r="AO1118" s="27" t="s">
        <v>1206</v>
      </c>
      <c r="AP1118" s="15" t="s">
        <v>1214</v>
      </c>
    </row>
    <row r="1119" spans="1:42" x14ac:dyDescent="0.2">
      <c r="D1119" s="28" t="s">
        <v>831</v>
      </c>
      <c r="F1119" s="29">
        <v>1</v>
      </c>
    </row>
    <row r="1120" spans="1:42" x14ac:dyDescent="0.2">
      <c r="A1120" s="23" t="s">
        <v>532</v>
      </c>
      <c r="B1120" s="23" t="s">
        <v>716</v>
      </c>
      <c r="C1120" s="23" t="s">
        <v>769</v>
      </c>
      <c r="D1120" s="23" t="s">
        <v>874</v>
      </c>
      <c r="E1120" s="23" t="s">
        <v>1151</v>
      </c>
      <c r="F1120" s="24">
        <v>1</v>
      </c>
      <c r="G1120" s="24">
        <v>0</v>
      </c>
      <c r="H1120" s="24">
        <f>ROUND(F1120*AD1120,2)</f>
        <v>0</v>
      </c>
      <c r="I1120" s="24">
        <f>J1120-H1120</f>
        <v>0</v>
      </c>
      <c r="J1120" s="24">
        <f>ROUND(F1120*G1120,2)</f>
        <v>0</v>
      </c>
      <c r="K1120" s="24">
        <v>2.14E-3</v>
      </c>
      <c r="L1120" s="24">
        <f>F1120*K1120</f>
        <v>2.14E-3</v>
      </c>
      <c r="M1120" s="25" t="s">
        <v>7</v>
      </c>
      <c r="N1120" s="24">
        <f>IF(M1120="5",I1120,0)</f>
        <v>0</v>
      </c>
      <c r="Y1120" s="24">
        <f>IF(AC1120=0,J1120,0)</f>
        <v>0</v>
      </c>
      <c r="Z1120" s="24">
        <f>IF(AC1120=15,J1120,0)</f>
        <v>0</v>
      </c>
      <c r="AA1120" s="24">
        <f>IF(AC1120=21,J1120,0)</f>
        <v>0</v>
      </c>
      <c r="AC1120" s="26">
        <v>21</v>
      </c>
      <c r="AD1120" s="26">
        <f>G1120*0.474254742547426</f>
        <v>0</v>
      </c>
      <c r="AE1120" s="26">
        <f>G1120*(1-0.474254742547426)</f>
        <v>0</v>
      </c>
      <c r="AL1120" s="26">
        <f>F1120*AD1120</f>
        <v>0</v>
      </c>
      <c r="AM1120" s="26">
        <f>F1120*AE1120</f>
        <v>0</v>
      </c>
      <c r="AN1120" s="27" t="s">
        <v>1193</v>
      </c>
      <c r="AO1120" s="27" t="s">
        <v>1206</v>
      </c>
      <c r="AP1120" s="15" t="s">
        <v>1214</v>
      </c>
    </row>
    <row r="1121" spans="1:42" x14ac:dyDescent="0.2">
      <c r="D1121" s="28" t="s">
        <v>831</v>
      </c>
      <c r="F1121" s="29">
        <v>1</v>
      </c>
    </row>
    <row r="1122" spans="1:42" x14ac:dyDescent="0.2">
      <c r="A1122" s="23" t="s">
        <v>533</v>
      </c>
      <c r="B1122" s="23" t="s">
        <v>716</v>
      </c>
      <c r="C1122" s="23" t="s">
        <v>770</v>
      </c>
      <c r="D1122" s="23" t="s">
        <v>1223</v>
      </c>
      <c r="E1122" s="23" t="s">
        <v>1151</v>
      </c>
      <c r="F1122" s="24">
        <v>1</v>
      </c>
      <c r="G1122" s="24">
        <v>0</v>
      </c>
      <c r="H1122" s="24">
        <f>ROUND(F1122*AD1122,2)</f>
        <v>0</v>
      </c>
      <c r="I1122" s="24">
        <f>J1122-H1122</f>
        <v>0</v>
      </c>
      <c r="J1122" s="24">
        <f>ROUND(F1122*G1122,2)</f>
        <v>0</v>
      </c>
      <c r="K1122" s="24">
        <v>1.4999999999999999E-2</v>
      </c>
      <c r="L1122" s="24">
        <f>F1122*K1122</f>
        <v>1.4999999999999999E-2</v>
      </c>
      <c r="M1122" s="25" t="s">
        <v>7</v>
      </c>
      <c r="N1122" s="24">
        <f>IF(M1122="5",I1122,0)</f>
        <v>0</v>
      </c>
      <c r="Y1122" s="24">
        <f>IF(AC1122=0,J1122,0)</f>
        <v>0</v>
      </c>
      <c r="Z1122" s="24">
        <f>IF(AC1122=15,J1122,0)</f>
        <v>0</v>
      </c>
      <c r="AA1122" s="24">
        <f>IF(AC1122=21,J1122,0)</f>
        <v>0</v>
      </c>
      <c r="AC1122" s="26">
        <v>21</v>
      </c>
      <c r="AD1122" s="26">
        <f>G1122*1</f>
        <v>0</v>
      </c>
      <c r="AE1122" s="26">
        <f>G1122*(1-1)</f>
        <v>0</v>
      </c>
      <c r="AL1122" s="26">
        <f>F1122*AD1122</f>
        <v>0</v>
      </c>
      <c r="AM1122" s="26">
        <f>F1122*AE1122</f>
        <v>0</v>
      </c>
      <c r="AN1122" s="27" t="s">
        <v>1193</v>
      </c>
      <c r="AO1122" s="27" t="s">
        <v>1206</v>
      </c>
      <c r="AP1122" s="15" t="s">
        <v>1214</v>
      </c>
    </row>
    <row r="1123" spans="1:42" x14ac:dyDescent="0.2">
      <c r="D1123" s="28" t="s">
        <v>831</v>
      </c>
      <c r="F1123" s="29">
        <v>1</v>
      </c>
    </row>
    <row r="1124" spans="1:42" x14ac:dyDescent="0.2">
      <c r="A1124" s="23" t="s">
        <v>534</v>
      </c>
      <c r="B1124" s="23" t="s">
        <v>716</v>
      </c>
      <c r="C1124" s="23" t="s">
        <v>771</v>
      </c>
      <c r="D1124" s="23" t="s">
        <v>875</v>
      </c>
      <c r="E1124" s="23" t="s">
        <v>1146</v>
      </c>
      <c r="F1124" s="24">
        <v>28.23</v>
      </c>
      <c r="G1124" s="24">
        <v>0</v>
      </c>
      <c r="H1124" s="24">
        <f>ROUND(F1124*AD1124,2)</f>
        <v>0</v>
      </c>
      <c r="I1124" s="24">
        <f>J1124-H1124</f>
        <v>0</v>
      </c>
      <c r="J1124" s="24">
        <f>ROUND(F1124*G1124,2)</f>
        <v>0</v>
      </c>
      <c r="K1124" s="24">
        <v>4.0000000000000003E-5</v>
      </c>
      <c r="L1124" s="24">
        <f>F1124*K1124</f>
        <v>1.1292000000000001E-3</v>
      </c>
      <c r="M1124" s="25" t="s">
        <v>7</v>
      </c>
      <c r="N1124" s="24">
        <f>IF(M1124="5",I1124,0)</f>
        <v>0</v>
      </c>
      <c r="Y1124" s="24">
        <f>IF(AC1124=0,J1124,0)</f>
        <v>0</v>
      </c>
      <c r="Z1124" s="24">
        <f>IF(AC1124=15,J1124,0)</f>
        <v>0</v>
      </c>
      <c r="AA1124" s="24">
        <f>IF(AC1124=21,J1124,0)</f>
        <v>0</v>
      </c>
      <c r="AC1124" s="26">
        <v>21</v>
      </c>
      <c r="AD1124" s="26">
        <f>G1124*0.0193808882907133</f>
        <v>0</v>
      </c>
      <c r="AE1124" s="26">
        <f>G1124*(1-0.0193808882907133)</f>
        <v>0</v>
      </c>
      <c r="AL1124" s="26">
        <f>F1124*AD1124</f>
        <v>0</v>
      </c>
      <c r="AM1124" s="26">
        <f>F1124*AE1124</f>
        <v>0</v>
      </c>
      <c r="AN1124" s="27" t="s">
        <v>1193</v>
      </c>
      <c r="AO1124" s="27" t="s">
        <v>1206</v>
      </c>
      <c r="AP1124" s="15" t="s">
        <v>1214</v>
      </c>
    </row>
    <row r="1125" spans="1:42" x14ac:dyDescent="0.2">
      <c r="D1125" s="28" t="s">
        <v>1083</v>
      </c>
      <c r="F1125" s="29">
        <v>28.23</v>
      </c>
    </row>
    <row r="1126" spans="1:42" x14ac:dyDescent="0.2">
      <c r="A1126" s="20"/>
      <c r="B1126" s="21" t="s">
        <v>716</v>
      </c>
      <c r="C1126" s="21" t="s">
        <v>100</v>
      </c>
      <c r="D1126" s="57" t="s">
        <v>877</v>
      </c>
      <c r="E1126" s="58"/>
      <c r="F1126" s="58"/>
      <c r="G1126" s="58"/>
      <c r="H1126" s="22">
        <f>SUM(H1127:H1132)</f>
        <v>0</v>
      </c>
      <c r="I1126" s="22">
        <f>SUM(I1127:I1132)</f>
        <v>0</v>
      </c>
      <c r="J1126" s="22">
        <f>H1126+I1126</f>
        <v>0</v>
      </c>
      <c r="K1126" s="15"/>
      <c r="L1126" s="22">
        <f>SUM(L1127:L1132)</f>
        <v>8.6599999999999996E-2</v>
      </c>
      <c r="O1126" s="22">
        <f>IF(P1126="PR",J1126,SUM(N1127:N1132))</f>
        <v>0</v>
      </c>
      <c r="P1126" s="15" t="s">
        <v>1173</v>
      </c>
      <c r="Q1126" s="22">
        <f>IF(P1126="HS",H1126,0)</f>
        <v>0</v>
      </c>
      <c r="R1126" s="22">
        <f>IF(P1126="HS",I1126-O1126,0)</f>
        <v>0</v>
      </c>
      <c r="S1126" s="22">
        <f>IF(P1126="PS",H1126,0)</f>
        <v>0</v>
      </c>
      <c r="T1126" s="22">
        <f>IF(P1126="PS",I1126-O1126,0)</f>
        <v>0</v>
      </c>
      <c r="U1126" s="22">
        <f>IF(P1126="MP",H1126,0)</f>
        <v>0</v>
      </c>
      <c r="V1126" s="22">
        <f>IF(P1126="MP",I1126-O1126,0)</f>
        <v>0</v>
      </c>
      <c r="W1126" s="22">
        <f>IF(P1126="OM",H1126,0)</f>
        <v>0</v>
      </c>
      <c r="X1126" s="15" t="s">
        <v>716</v>
      </c>
      <c r="AH1126" s="22">
        <f>SUM(Y1127:Y1132)</f>
        <v>0</v>
      </c>
      <c r="AI1126" s="22">
        <f>SUM(Z1127:Z1132)</f>
        <v>0</v>
      </c>
      <c r="AJ1126" s="22">
        <f>SUM(AA1127:AA1132)</f>
        <v>0</v>
      </c>
    </row>
    <row r="1127" spans="1:42" x14ac:dyDescent="0.2">
      <c r="A1127" s="23" t="s">
        <v>535</v>
      </c>
      <c r="B1127" s="23" t="s">
        <v>716</v>
      </c>
      <c r="C1127" s="23" t="s">
        <v>773</v>
      </c>
      <c r="D1127" s="23" t="s">
        <v>879</v>
      </c>
      <c r="E1127" s="23" t="s">
        <v>1151</v>
      </c>
      <c r="F1127" s="24">
        <v>2</v>
      </c>
      <c r="G1127" s="24">
        <v>0</v>
      </c>
      <c r="H1127" s="24">
        <f t="shared" ref="H1127:H1132" si="144">ROUND(F1127*AD1127,2)</f>
        <v>0</v>
      </c>
      <c r="I1127" s="24">
        <f t="shared" ref="I1127:I1132" si="145">J1127-H1127</f>
        <v>0</v>
      </c>
      <c r="J1127" s="24">
        <f t="shared" ref="J1127:J1132" si="146">ROUND(F1127*G1127,2)</f>
        <v>0</v>
      </c>
      <c r="K1127" s="24">
        <v>4.0000000000000002E-4</v>
      </c>
      <c r="L1127" s="24">
        <f t="shared" ref="L1127:L1132" si="147">F1127*K1127</f>
        <v>8.0000000000000004E-4</v>
      </c>
      <c r="M1127" s="25" t="s">
        <v>8</v>
      </c>
      <c r="N1127" s="24">
        <f t="shared" ref="N1127:N1132" si="148">IF(M1127="5",I1127,0)</f>
        <v>0</v>
      </c>
      <c r="Y1127" s="24">
        <f t="shared" ref="Y1127:Y1132" si="149">IF(AC1127=0,J1127,0)</f>
        <v>0</v>
      </c>
      <c r="Z1127" s="24">
        <f t="shared" ref="Z1127:Z1132" si="150">IF(AC1127=15,J1127,0)</f>
        <v>0</v>
      </c>
      <c r="AA1127" s="24">
        <f t="shared" ref="AA1127:AA1132" si="151">IF(AC1127=21,J1127,0)</f>
        <v>0</v>
      </c>
      <c r="AC1127" s="26">
        <v>21</v>
      </c>
      <c r="AD1127" s="26">
        <f t="shared" ref="AD1127:AD1132" si="152">G1127*0</f>
        <v>0</v>
      </c>
      <c r="AE1127" s="26">
        <f t="shared" ref="AE1127:AE1132" si="153">G1127*(1-0)</f>
        <v>0</v>
      </c>
      <c r="AL1127" s="26">
        <f t="shared" ref="AL1127:AL1132" si="154">F1127*AD1127</f>
        <v>0</v>
      </c>
      <c r="AM1127" s="26">
        <f t="shared" ref="AM1127:AM1132" si="155">F1127*AE1127</f>
        <v>0</v>
      </c>
      <c r="AN1127" s="27" t="s">
        <v>1194</v>
      </c>
      <c r="AO1127" s="27" t="s">
        <v>1206</v>
      </c>
      <c r="AP1127" s="15" t="s">
        <v>1214</v>
      </c>
    </row>
    <row r="1128" spans="1:42" x14ac:dyDescent="0.2">
      <c r="A1128" s="23" t="s">
        <v>536</v>
      </c>
      <c r="B1128" s="23" t="s">
        <v>716</v>
      </c>
      <c r="C1128" s="23" t="s">
        <v>774</v>
      </c>
      <c r="D1128" s="23" t="s">
        <v>880</v>
      </c>
      <c r="E1128" s="23" t="s">
        <v>1151</v>
      </c>
      <c r="F1128" s="24">
        <v>2</v>
      </c>
      <c r="G1128" s="24">
        <v>0</v>
      </c>
      <c r="H1128" s="24">
        <f t="shared" si="144"/>
        <v>0</v>
      </c>
      <c r="I1128" s="24">
        <f t="shared" si="145"/>
        <v>0</v>
      </c>
      <c r="J1128" s="24">
        <f t="shared" si="146"/>
        <v>0</v>
      </c>
      <c r="K1128" s="24">
        <v>3.0000000000000001E-3</v>
      </c>
      <c r="L1128" s="24">
        <f t="shared" si="147"/>
        <v>6.0000000000000001E-3</v>
      </c>
      <c r="M1128" s="25" t="s">
        <v>8</v>
      </c>
      <c r="N1128" s="24">
        <f t="shared" si="148"/>
        <v>0</v>
      </c>
      <c r="Y1128" s="24">
        <f t="shared" si="149"/>
        <v>0</v>
      </c>
      <c r="Z1128" s="24">
        <f t="shared" si="150"/>
        <v>0</v>
      </c>
      <c r="AA1128" s="24">
        <f t="shared" si="151"/>
        <v>0</v>
      </c>
      <c r="AC1128" s="26">
        <v>21</v>
      </c>
      <c r="AD1128" s="26">
        <f t="shared" si="152"/>
        <v>0</v>
      </c>
      <c r="AE1128" s="26">
        <f t="shared" si="153"/>
        <v>0</v>
      </c>
      <c r="AL1128" s="26">
        <f t="shared" si="154"/>
        <v>0</v>
      </c>
      <c r="AM1128" s="26">
        <f t="shared" si="155"/>
        <v>0</v>
      </c>
      <c r="AN1128" s="27" t="s">
        <v>1194</v>
      </c>
      <c r="AO1128" s="27" t="s">
        <v>1206</v>
      </c>
      <c r="AP1128" s="15" t="s">
        <v>1214</v>
      </c>
    </row>
    <row r="1129" spans="1:42" x14ac:dyDescent="0.2">
      <c r="A1129" s="23" t="s">
        <v>537</v>
      </c>
      <c r="B1129" s="23" t="s">
        <v>716</v>
      </c>
      <c r="C1129" s="23" t="s">
        <v>775</v>
      </c>
      <c r="D1129" s="23" t="s">
        <v>881</v>
      </c>
      <c r="E1129" s="23" t="s">
        <v>1151</v>
      </c>
      <c r="F1129" s="24">
        <v>2</v>
      </c>
      <c r="G1129" s="24">
        <v>0</v>
      </c>
      <c r="H1129" s="24">
        <f t="shared" si="144"/>
        <v>0</v>
      </c>
      <c r="I1129" s="24">
        <f t="shared" si="145"/>
        <v>0</v>
      </c>
      <c r="J1129" s="24">
        <f t="shared" si="146"/>
        <v>0</v>
      </c>
      <c r="K1129" s="24">
        <v>5.0000000000000001E-4</v>
      </c>
      <c r="L1129" s="24">
        <f t="shared" si="147"/>
        <v>1E-3</v>
      </c>
      <c r="M1129" s="25" t="s">
        <v>8</v>
      </c>
      <c r="N1129" s="24">
        <f t="shared" si="148"/>
        <v>0</v>
      </c>
      <c r="Y1129" s="24">
        <f t="shared" si="149"/>
        <v>0</v>
      </c>
      <c r="Z1129" s="24">
        <f t="shared" si="150"/>
        <v>0</v>
      </c>
      <c r="AA1129" s="24">
        <f t="shared" si="151"/>
        <v>0</v>
      </c>
      <c r="AC1129" s="26">
        <v>21</v>
      </c>
      <c r="AD1129" s="26">
        <f t="shared" si="152"/>
        <v>0</v>
      </c>
      <c r="AE1129" s="26">
        <f t="shared" si="153"/>
        <v>0</v>
      </c>
      <c r="AL1129" s="26">
        <f t="shared" si="154"/>
        <v>0</v>
      </c>
      <c r="AM1129" s="26">
        <f t="shared" si="155"/>
        <v>0</v>
      </c>
      <c r="AN1129" s="27" t="s">
        <v>1194</v>
      </c>
      <c r="AO1129" s="27" t="s">
        <v>1206</v>
      </c>
      <c r="AP1129" s="15" t="s">
        <v>1214</v>
      </c>
    </row>
    <row r="1130" spans="1:42" x14ac:dyDescent="0.2">
      <c r="A1130" s="23" t="s">
        <v>538</v>
      </c>
      <c r="B1130" s="23" t="s">
        <v>716</v>
      </c>
      <c r="C1130" s="23" t="s">
        <v>772</v>
      </c>
      <c r="D1130" s="23" t="s">
        <v>1022</v>
      </c>
      <c r="E1130" s="23" t="s">
        <v>1151</v>
      </c>
      <c r="F1130" s="24">
        <v>2</v>
      </c>
      <c r="G1130" s="24">
        <v>0</v>
      </c>
      <c r="H1130" s="24">
        <f t="shared" si="144"/>
        <v>0</v>
      </c>
      <c r="I1130" s="24">
        <f t="shared" si="145"/>
        <v>0</v>
      </c>
      <c r="J1130" s="24">
        <f t="shared" si="146"/>
        <v>0</v>
      </c>
      <c r="K1130" s="24">
        <v>4.0000000000000002E-4</v>
      </c>
      <c r="L1130" s="24">
        <f t="shared" si="147"/>
        <v>8.0000000000000004E-4</v>
      </c>
      <c r="M1130" s="25" t="s">
        <v>8</v>
      </c>
      <c r="N1130" s="24">
        <f t="shared" si="148"/>
        <v>0</v>
      </c>
      <c r="Y1130" s="24">
        <f t="shared" si="149"/>
        <v>0</v>
      </c>
      <c r="Z1130" s="24">
        <f t="shared" si="150"/>
        <v>0</v>
      </c>
      <c r="AA1130" s="24">
        <f t="shared" si="151"/>
        <v>0</v>
      </c>
      <c r="AC1130" s="26">
        <v>21</v>
      </c>
      <c r="AD1130" s="26">
        <f t="shared" si="152"/>
        <v>0</v>
      </c>
      <c r="AE1130" s="26">
        <f t="shared" si="153"/>
        <v>0</v>
      </c>
      <c r="AL1130" s="26">
        <f t="shared" si="154"/>
        <v>0</v>
      </c>
      <c r="AM1130" s="26">
        <f t="shared" si="155"/>
        <v>0</v>
      </c>
      <c r="AN1130" s="27" t="s">
        <v>1194</v>
      </c>
      <c r="AO1130" s="27" t="s">
        <v>1206</v>
      </c>
      <c r="AP1130" s="15" t="s">
        <v>1214</v>
      </c>
    </row>
    <row r="1131" spans="1:42" x14ac:dyDescent="0.2">
      <c r="A1131" s="23" t="s">
        <v>539</v>
      </c>
      <c r="B1131" s="23" t="s">
        <v>716</v>
      </c>
      <c r="C1131" s="23" t="s">
        <v>776</v>
      </c>
      <c r="D1131" s="23" t="s">
        <v>882</v>
      </c>
      <c r="E1131" s="23" t="s">
        <v>1146</v>
      </c>
      <c r="F1131" s="24">
        <v>3.2</v>
      </c>
      <c r="G1131" s="24">
        <v>0</v>
      </c>
      <c r="H1131" s="24">
        <f t="shared" si="144"/>
        <v>0</v>
      </c>
      <c r="I1131" s="24">
        <f t="shared" si="145"/>
        <v>0</v>
      </c>
      <c r="J1131" s="24">
        <f t="shared" si="146"/>
        <v>0</v>
      </c>
      <c r="K1131" s="24">
        <v>0.02</v>
      </c>
      <c r="L1131" s="24">
        <f t="shared" si="147"/>
        <v>6.4000000000000001E-2</v>
      </c>
      <c r="M1131" s="25" t="s">
        <v>7</v>
      </c>
      <c r="N1131" s="24">
        <f t="shared" si="148"/>
        <v>0</v>
      </c>
      <c r="Y1131" s="24">
        <f t="shared" si="149"/>
        <v>0</v>
      </c>
      <c r="Z1131" s="24">
        <f t="shared" si="150"/>
        <v>0</v>
      </c>
      <c r="AA1131" s="24">
        <f t="shared" si="151"/>
        <v>0</v>
      </c>
      <c r="AC1131" s="26">
        <v>21</v>
      </c>
      <c r="AD1131" s="26">
        <f t="shared" si="152"/>
        <v>0</v>
      </c>
      <c r="AE1131" s="26">
        <f t="shared" si="153"/>
        <v>0</v>
      </c>
      <c r="AL1131" s="26">
        <f t="shared" si="154"/>
        <v>0</v>
      </c>
      <c r="AM1131" s="26">
        <f t="shared" si="155"/>
        <v>0</v>
      </c>
      <c r="AN1131" s="27" t="s">
        <v>1194</v>
      </c>
      <c r="AO1131" s="27" t="s">
        <v>1206</v>
      </c>
      <c r="AP1131" s="15" t="s">
        <v>1214</v>
      </c>
    </row>
    <row r="1132" spans="1:42" x14ac:dyDescent="0.2">
      <c r="A1132" s="23" t="s">
        <v>540</v>
      </c>
      <c r="B1132" s="23" t="s">
        <v>716</v>
      </c>
      <c r="C1132" s="23" t="s">
        <v>777</v>
      </c>
      <c r="D1132" s="23" t="s">
        <v>884</v>
      </c>
      <c r="E1132" s="23" t="s">
        <v>1151</v>
      </c>
      <c r="F1132" s="24">
        <v>2</v>
      </c>
      <c r="G1132" s="24">
        <v>0</v>
      </c>
      <c r="H1132" s="24">
        <f t="shared" si="144"/>
        <v>0</v>
      </c>
      <c r="I1132" s="24">
        <f t="shared" si="145"/>
        <v>0</v>
      </c>
      <c r="J1132" s="24">
        <f t="shared" si="146"/>
        <v>0</v>
      </c>
      <c r="K1132" s="24">
        <v>7.0000000000000001E-3</v>
      </c>
      <c r="L1132" s="24">
        <f t="shared" si="147"/>
        <v>1.4E-2</v>
      </c>
      <c r="M1132" s="25" t="s">
        <v>8</v>
      </c>
      <c r="N1132" s="24">
        <f t="shared" si="148"/>
        <v>0</v>
      </c>
      <c r="Y1132" s="24">
        <f t="shared" si="149"/>
        <v>0</v>
      </c>
      <c r="Z1132" s="24">
        <f t="shared" si="150"/>
        <v>0</v>
      </c>
      <c r="AA1132" s="24">
        <f t="shared" si="151"/>
        <v>0</v>
      </c>
      <c r="AC1132" s="26">
        <v>21</v>
      </c>
      <c r="AD1132" s="26">
        <f t="shared" si="152"/>
        <v>0</v>
      </c>
      <c r="AE1132" s="26">
        <f t="shared" si="153"/>
        <v>0</v>
      </c>
      <c r="AL1132" s="26">
        <f t="shared" si="154"/>
        <v>0</v>
      </c>
      <c r="AM1132" s="26">
        <f t="shared" si="155"/>
        <v>0</v>
      </c>
      <c r="AN1132" s="27" t="s">
        <v>1194</v>
      </c>
      <c r="AO1132" s="27" t="s">
        <v>1206</v>
      </c>
      <c r="AP1132" s="15" t="s">
        <v>1214</v>
      </c>
    </row>
    <row r="1133" spans="1:42" x14ac:dyDescent="0.2">
      <c r="A1133" s="20"/>
      <c r="B1133" s="21" t="s">
        <v>716</v>
      </c>
      <c r="C1133" s="21" t="s">
        <v>101</v>
      </c>
      <c r="D1133" s="57" t="s">
        <v>885</v>
      </c>
      <c r="E1133" s="58"/>
      <c r="F1133" s="58"/>
      <c r="G1133" s="58"/>
      <c r="H1133" s="22">
        <f>SUM(H1134:H1140)</f>
        <v>0</v>
      </c>
      <c r="I1133" s="22">
        <f>SUM(I1134:I1140)</f>
        <v>0</v>
      </c>
      <c r="J1133" s="22">
        <f>H1133+I1133</f>
        <v>0</v>
      </c>
      <c r="K1133" s="15"/>
      <c r="L1133" s="22">
        <f>SUM(L1134:L1140)</f>
        <v>1.47522</v>
      </c>
      <c r="O1133" s="22">
        <f>IF(P1133="PR",J1133,SUM(N1134:N1140))</f>
        <v>0</v>
      </c>
      <c r="P1133" s="15" t="s">
        <v>1173</v>
      </c>
      <c r="Q1133" s="22">
        <f>IF(P1133="HS",H1133,0)</f>
        <v>0</v>
      </c>
      <c r="R1133" s="22">
        <f>IF(P1133="HS",I1133-O1133,0)</f>
        <v>0</v>
      </c>
      <c r="S1133" s="22">
        <f>IF(P1133="PS",H1133,0)</f>
        <v>0</v>
      </c>
      <c r="T1133" s="22">
        <f>IF(P1133="PS",I1133-O1133,0)</f>
        <v>0</v>
      </c>
      <c r="U1133" s="22">
        <f>IF(P1133="MP",H1133,0)</f>
        <v>0</v>
      </c>
      <c r="V1133" s="22">
        <f>IF(P1133="MP",I1133-O1133,0)</f>
        <v>0</v>
      </c>
      <c r="W1133" s="22">
        <f>IF(P1133="OM",H1133,0)</f>
        <v>0</v>
      </c>
      <c r="X1133" s="15" t="s">
        <v>716</v>
      </c>
      <c r="AH1133" s="22">
        <f>SUM(Y1134:Y1140)</f>
        <v>0</v>
      </c>
      <c r="AI1133" s="22">
        <f>SUM(Z1134:Z1140)</f>
        <v>0</v>
      </c>
      <c r="AJ1133" s="22">
        <f>SUM(AA1134:AA1140)</f>
        <v>0</v>
      </c>
    </row>
    <row r="1134" spans="1:42" x14ac:dyDescent="0.2">
      <c r="A1134" s="23" t="s">
        <v>541</v>
      </c>
      <c r="B1134" s="23" t="s">
        <v>716</v>
      </c>
      <c r="C1134" s="23" t="s">
        <v>778</v>
      </c>
      <c r="D1134" s="23" t="s">
        <v>886</v>
      </c>
      <c r="E1134" s="23" t="s">
        <v>1151</v>
      </c>
      <c r="F1134" s="24">
        <v>1</v>
      </c>
      <c r="G1134" s="24">
        <v>0</v>
      </c>
      <c r="H1134" s="24">
        <f t="shared" ref="H1134:H1140" si="156">ROUND(F1134*AD1134,2)</f>
        <v>0</v>
      </c>
      <c r="I1134" s="24">
        <f t="shared" ref="I1134:I1140" si="157">J1134-H1134</f>
        <v>0</v>
      </c>
      <c r="J1134" s="24">
        <f t="shared" ref="J1134:J1140" si="158">ROUND(F1134*G1134,2)</f>
        <v>0</v>
      </c>
      <c r="K1134" s="24">
        <v>1.56E-3</v>
      </c>
      <c r="L1134" s="24">
        <f t="shared" ref="L1134:L1140" si="159">F1134*K1134</f>
        <v>1.56E-3</v>
      </c>
      <c r="M1134" s="25" t="s">
        <v>7</v>
      </c>
      <c r="N1134" s="24">
        <f t="shared" ref="N1134:N1140" si="160">IF(M1134="5",I1134,0)</f>
        <v>0</v>
      </c>
      <c r="Y1134" s="24">
        <f t="shared" ref="Y1134:Y1140" si="161">IF(AC1134=0,J1134,0)</f>
        <v>0</v>
      </c>
      <c r="Z1134" s="24">
        <f t="shared" ref="Z1134:Z1140" si="162">IF(AC1134=15,J1134,0)</f>
        <v>0</v>
      </c>
      <c r="AA1134" s="24">
        <f t="shared" ref="AA1134:AA1140" si="163">IF(AC1134=21,J1134,0)</f>
        <v>0</v>
      </c>
      <c r="AC1134" s="26">
        <v>21</v>
      </c>
      <c r="AD1134" s="26">
        <f t="shared" ref="AD1134:AD1140" si="164">G1134*0</f>
        <v>0</v>
      </c>
      <c r="AE1134" s="26">
        <f t="shared" ref="AE1134:AE1140" si="165">G1134*(1-0)</f>
        <v>0</v>
      </c>
      <c r="AL1134" s="26">
        <f t="shared" ref="AL1134:AL1140" si="166">F1134*AD1134</f>
        <v>0</v>
      </c>
      <c r="AM1134" s="26">
        <f t="shared" ref="AM1134:AM1140" si="167">F1134*AE1134</f>
        <v>0</v>
      </c>
      <c r="AN1134" s="27" t="s">
        <v>1195</v>
      </c>
      <c r="AO1134" s="27" t="s">
        <v>1206</v>
      </c>
      <c r="AP1134" s="15" t="s">
        <v>1214</v>
      </c>
    </row>
    <row r="1135" spans="1:42" x14ac:dyDescent="0.2">
      <c r="A1135" s="23" t="s">
        <v>542</v>
      </c>
      <c r="B1135" s="23" t="s">
        <v>716</v>
      </c>
      <c r="C1135" s="23" t="s">
        <v>779</v>
      </c>
      <c r="D1135" s="23" t="s">
        <v>887</v>
      </c>
      <c r="E1135" s="23" t="s">
        <v>1151</v>
      </c>
      <c r="F1135" s="24">
        <v>1</v>
      </c>
      <c r="G1135" s="24">
        <v>0</v>
      </c>
      <c r="H1135" s="24">
        <f t="shared" si="156"/>
        <v>0</v>
      </c>
      <c r="I1135" s="24">
        <f t="shared" si="157"/>
        <v>0</v>
      </c>
      <c r="J1135" s="24">
        <f t="shared" si="158"/>
        <v>0</v>
      </c>
      <c r="K1135" s="24">
        <v>1.9460000000000002E-2</v>
      </c>
      <c r="L1135" s="24">
        <f t="shared" si="159"/>
        <v>1.9460000000000002E-2</v>
      </c>
      <c r="M1135" s="25" t="s">
        <v>7</v>
      </c>
      <c r="N1135" s="24">
        <f t="shared" si="160"/>
        <v>0</v>
      </c>
      <c r="Y1135" s="24">
        <f t="shared" si="161"/>
        <v>0</v>
      </c>
      <c r="Z1135" s="24">
        <f t="shared" si="162"/>
        <v>0</v>
      </c>
      <c r="AA1135" s="24">
        <f t="shared" si="163"/>
        <v>0</v>
      </c>
      <c r="AC1135" s="26">
        <v>21</v>
      </c>
      <c r="AD1135" s="26">
        <f t="shared" si="164"/>
        <v>0</v>
      </c>
      <c r="AE1135" s="26">
        <f t="shared" si="165"/>
        <v>0</v>
      </c>
      <c r="AL1135" s="26">
        <f t="shared" si="166"/>
        <v>0</v>
      </c>
      <c r="AM1135" s="26">
        <f t="shared" si="167"/>
        <v>0</v>
      </c>
      <c r="AN1135" s="27" t="s">
        <v>1195</v>
      </c>
      <c r="AO1135" s="27" t="s">
        <v>1206</v>
      </c>
      <c r="AP1135" s="15" t="s">
        <v>1214</v>
      </c>
    </row>
    <row r="1136" spans="1:42" x14ac:dyDescent="0.2">
      <c r="A1136" s="23" t="s">
        <v>543</v>
      </c>
      <c r="B1136" s="23" t="s">
        <v>716</v>
      </c>
      <c r="C1136" s="23" t="s">
        <v>780</v>
      </c>
      <c r="D1136" s="23" t="s">
        <v>888</v>
      </c>
      <c r="E1136" s="23" t="s">
        <v>1151</v>
      </c>
      <c r="F1136" s="24">
        <v>1</v>
      </c>
      <c r="G1136" s="24">
        <v>0</v>
      </c>
      <c r="H1136" s="24">
        <f t="shared" si="156"/>
        <v>0</v>
      </c>
      <c r="I1136" s="24">
        <f t="shared" si="157"/>
        <v>0</v>
      </c>
      <c r="J1136" s="24">
        <f t="shared" si="158"/>
        <v>0</v>
      </c>
      <c r="K1136" s="24">
        <v>2.4500000000000001E-2</v>
      </c>
      <c r="L1136" s="24">
        <f t="shared" si="159"/>
        <v>2.4500000000000001E-2</v>
      </c>
      <c r="M1136" s="25" t="s">
        <v>7</v>
      </c>
      <c r="N1136" s="24">
        <f t="shared" si="160"/>
        <v>0</v>
      </c>
      <c r="Y1136" s="24">
        <f t="shared" si="161"/>
        <v>0</v>
      </c>
      <c r="Z1136" s="24">
        <f t="shared" si="162"/>
        <v>0</v>
      </c>
      <c r="AA1136" s="24">
        <f t="shared" si="163"/>
        <v>0</v>
      </c>
      <c r="AC1136" s="26">
        <v>21</v>
      </c>
      <c r="AD1136" s="26">
        <f t="shared" si="164"/>
        <v>0</v>
      </c>
      <c r="AE1136" s="26">
        <f t="shared" si="165"/>
        <v>0</v>
      </c>
      <c r="AL1136" s="26">
        <f t="shared" si="166"/>
        <v>0</v>
      </c>
      <c r="AM1136" s="26">
        <f t="shared" si="167"/>
        <v>0</v>
      </c>
      <c r="AN1136" s="27" t="s">
        <v>1195</v>
      </c>
      <c r="AO1136" s="27" t="s">
        <v>1206</v>
      </c>
      <c r="AP1136" s="15" t="s">
        <v>1214</v>
      </c>
    </row>
    <row r="1137" spans="1:42" x14ac:dyDescent="0.2">
      <c r="A1137" s="23" t="s">
        <v>544</v>
      </c>
      <c r="B1137" s="23" t="s">
        <v>716</v>
      </c>
      <c r="C1137" s="23" t="s">
        <v>781</v>
      </c>
      <c r="D1137" s="23" t="s">
        <v>889</v>
      </c>
      <c r="E1137" s="23" t="s">
        <v>1151</v>
      </c>
      <c r="F1137" s="24">
        <v>1</v>
      </c>
      <c r="G1137" s="24">
        <v>0</v>
      </c>
      <c r="H1137" s="24">
        <f t="shared" si="156"/>
        <v>0</v>
      </c>
      <c r="I1137" s="24">
        <f t="shared" si="157"/>
        <v>0</v>
      </c>
      <c r="J1137" s="24">
        <f t="shared" si="158"/>
        <v>0</v>
      </c>
      <c r="K1137" s="24">
        <v>5.1999999999999995E-4</v>
      </c>
      <c r="L1137" s="24">
        <f t="shared" si="159"/>
        <v>5.1999999999999995E-4</v>
      </c>
      <c r="M1137" s="25" t="s">
        <v>7</v>
      </c>
      <c r="N1137" s="24">
        <f t="shared" si="160"/>
        <v>0</v>
      </c>
      <c r="Y1137" s="24">
        <f t="shared" si="161"/>
        <v>0</v>
      </c>
      <c r="Z1137" s="24">
        <f t="shared" si="162"/>
        <v>0</v>
      </c>
      <c r="AA1137" s="24">
        <f t="shared" si="163"/>
        <v>0</v>
      </c>
      <c r="AC1137" s="26">
        <v>21</v>
      </c>
      <c r="AD1137" s="26">
        <f t="shared" si="164"/>
        <v>0</v>
      </c>
      <c r="AE1137" s="26">
        <f t="shared" si="165"/>
        <v>0</v>
      </c>
      <c r="AL1137" s="26">
        <f t="shared" si="166"/>
        <v>0</v>
      </c>
      <c r="AM1137" s="26">
        <f t="shared" si="167"/>
        <v>0</v>
      </c>
      <c r="AN1137" s="27" t="s">
        <v>1195</v>
      </c>
      <c r="AO1137" s="27" t="s">
        <v>1206</v>
      </c>
      <c r="AP1137" s="15" t="s">
        <v>1214</v>
      </c>
    </row>
    <row r="1138" spans="1:42" x14ac:dyDescent="0.2">
      <c r="A1138" s="23" t="s">
        <v>545</v>
      </c>
      <c r="B1138" s="23" t="s">
        <v>716</v>
      </c>
      <c r="C1138" s="23" t="s">
        <v>782</v>
      </c>
      <c r="D1138" s="23" t="s">
        <v>890</v>
      </c>
      <c r="E1138" s="23" t="s">
        <v>1151</v>
      </c>
      <c r="F1138" s="24">
        <v>1</v>
      </c>
      <c r="G1138" s="24">
        <v>0</v>
      </c>
      <c r="H1138" s="24">
        <f t="shared" si="156"/>
        <v>0</v>
      </c>
      <c r="I1138" s="24">
        <f t="shared" si="157"/>
        <v>0</v>
      </c>
      <c r="J1138" s="24">
        <f t="shared" si="158"/>
        <v>0</v>
      </c>
      <c r="K1138" s="24">
        <v>2.2499999999999998E-3</v>
      </c>
      <c r="L1138" s="24">
        <f t="shared" si="159"/>
        <v>2.2499999999999998E-3</v>
      </c>
      <c r="M1138" s="25" t="s">
        <v>7</v>
      </c>
      <c r="N1138" s="24">
        <f t="shared" si="160"/>
        <v>0</v>
      </c>
      <c r="Y1138" s="24">
        <f t="shared" si="161"/>
        <v>0</v>
      </c>
      <c r="Z1138" s="24">
        <f t="shared" si="162"/>
        <v>0</v>
      </c>
      <c r="AA1138" s="24">
        <f t="shared" si="163"/>
        <v>0</v>
      </c>
      <c r="AC1138" s="26">
        <v>21</v>
      </c>
      <c r="AD1138" s="26">
        <f t="shared" si="164"/>
        <v>0</v>
      </c>
      <c r="AE1138" s="26">
        <f t="shared" si="165"/>
        <v>0</v>
      </c>
      <c r="AL1138" s="26">
        <f t="shared" si="166"/>
        <v>0</v>
      </c>
      <c r="AM1138" s="26">
        <f t="shared" si="167"/>
        <v>0</v>
      </c>
      <c r="AN1138" s="27" t="s">
        <v>1195</v>
      </c>
      <c r="AO1138" s="27" t="s">
        <v>1206</v>
      </c>
      <c r="AP1138" s="15" t="s">
        <v>1214</v>
      </c>
    </row>
    <row r="1139" spans="1:42" x14ac:dyDescent="0.2">
      <c r="A1139" s="23" t="s">
        <v>546</v>
      </c>
      <c r="B1139" s="23" t="s">
        <v>716</v>
      </c>
      <c r="C1139" s="23" t="s">
        <v>783</v>
      </c>
      <c r="D1139" s="23" t="s">
        <v>891</v>
      </c>
      <c r="E1139" s="23" t="s">
        <v>1151</v>
      </c>
      <c r="F1139" s="24">
        <v>1</v>
      </c>
      <c r="G1139" s="24">
        <v>0</v>
      </c>
      <c r="H1139" s="24">
        <f t="shared" si="156"/>
        <v>0</v>
      </c>
      <c r="I1139" s="24">
        <f t="shared" si="157"/>
        <v>0</v>
      </c>
      <c r="J1139" s="24">
        <f t="shared" si="158"/>
        <v>0</v>
      </c>
      <c r="K1139" s="24">
        <v>1.933E-2</v>
      </c>
      <c r="L1139" s="24">
        <f t="shared" si="159"/>
        <v>1.933E-2</v>
      </c>
      <c r="M1139" s="25" t="s">
        <v>7</v>
      </c>
      <c r="N1139" s="24">
        <f t="shared" si="160"/>
        <v>0</v>
      </c>
      <c r="Y1139" s="24">
        <f t="shared" si="161"/>
        <v>0</v>
      </c>
      <c r="Z1139" s="24">
        <f t="shared" si="162"/>
        <v>0</v>
      </c>
      <c r="AA1139" s="24">
        <f t="shared" si="163"/>
        <v>0</v>
      </c>
      <c r="AC1139" s="26">
        <v>21</v>
      </c>
      <c r="AD1139" s="26">
        <f t="shared" si="164"/>
        <v>0</v>
      </c>
      <c r="AE1139" s="26">
        <f t="shared" si="165"/>
        <v>0</v>
      </c>
      <c r="AL1139" s="26">
        <f t="shared" si="166"/>
        <v>0</v>
      </c>
      <c r="AM1139" s="26">
        <f t="shared" si="167"/>
        <v>0</v>
      </c>
      <c r="AN1139" s="27" t="s">
        <v>1195</v>
      </c>
      <c r="AO1139" s="27" t="s">
        <v>1206</v>
      </c>
      <c r="AP1139" s="15" t="s">
        <v>1214</v>
      </c>
    </row>
    <row r="1140" spans="1:42" x14ac:dyDescent="0.2">
      <c r="A1140" s="23" t="s">
        <v>547</v>
      </c>
      <c r="B1140" s="23" t="s">
        <v>716</v>
      </c>
      <c r="C1140" s="23" t="s">
        <v>784</v>
      </c>
      <c r="D1140" s="23" t="s">
        <v>892</v>
      </c>
      <c r="E1140" s="23" t="s">
        <v>1146</v>
      </c>
      <c r="F1140" s="24">
        <v>20.7</v>
      </c>
      <c r="G1140" s="24">
        <v>0</v>
      </c>
      <c r="H1140" s="24">
        <f t="shared" si="156"/>
        <v>0</v>
      </c>
      <c r="I1140" s="24">
        <f t="shared" si="157"/>
        <v>0</v>
      </c>
      <c r="J1140" s="24">
        <f t="shared" si="158"/>
        <v>0</v>
      </c>
      <c r="K1140" s="24">
        <v>6.8000000000000005E-2</v>
      </c>
      <c r="L1140" s="24">
        <f t="shared" si="159"/>
        <v>1.4076</v>
      </c>
      <c r="M1140" s="25" t="s">
        <v>7</v>
      </c>
      <c r="N1140" s="24">
        <f t="shared" si="160"/>
        <v>0</v>
      </c>
      <c r="Y1140" s="24">
        <f t="shared" si="161"/>
        <v>0</v>
      </c>
      <c r="Z1140" s="24">
        <f t="shared" si="162"/>
        <v>0</v>
      </c>
      <c r="AA1140" s="24">
        <f t="shared" si="163"/>
        <v>0</v>
      </c>
      <c r="AC1140" s="26">
        <v>21</v>
      </c>
      <c r="AD1140" s="26">
        <f t="shared" si="164"/>
        <v>0</v>
      </c>
      <c r="AE1140" s="26">
        <f t="shared" si="165"/>
        <v>0</v>
      </c>
      <c r="AL1140" s="26">
        <f t="shared" si="166"/>
        <v>0</v>
      </c>
      <c r="AM1140" s="26">
        <f t="shared" si="167"/>
        <v>0</v>
      </c>
      <c r="AN1140" s="27" t="s">
        <v>1195</v>
      </c>
      <c r="AO1140" s="27" t="s">
        <v>1206</v>
      </c>
      <c r="AP1140" s="15" t="s">
        <v>1214</v>
      </c>
    </row>
    <row r="1141" spans="1:42" x14ac:dyDescent="0.2">
      <c r="A1141" s="20"/>
      <c r="B1141" s="21" t="s">
        <v>716</v>
      </c>
      <c r="C1141" s="21" t="s">
        <v>785</v>
      </c>
      <c r="D1141" s="57" t="s">
        <v>894</v>
      </c>
      <c r="E1141" s="58"/>
      <c r="F1141" s="58"/>
      <c r="G1141" s="58"/>
      <c r="H1141" s="22">
        <f>SUM(H1142:H1142)</f>
        <v>0</v>
      </c>
      <c r="I1141" s="22">
        <f>SUM(I1142:I1142)</f>
        <v>0</v>
      </c>
      <c r="J1141" s="22">
        <f>H1141+I1141</f>
        <v>0</v>
      </c>
      <c r="K1141" s="15"/>
      <c r="L1141" s="22">
        <f>SUM(L1142:L1142)</f>
        <v>0</v>
      </c>
      <c r="O1141" s="22">
        <f>IF(P1141="PR",J1141,SUM(N1142:N1142))</f>
        <v>0</v>
      </c>
      <c r="P1141" s="15" t="s">
        <v>1175</v>
      </c>
      <c r="Q1141" s="22">
        <f>IF(P1141="HS",H1141,0)</f>
        <v>0</v>
      </c>
      <c r="R1141" s="22">
        <f>IF(P1141="HS",I1141-O1141,0)</f>
        <v>0</v>
      </c>
      <c r="S1141" s="22">
        <f>IF(P1141="PS",H1141,0)</f>
        <v>0</v>
      </c>
      <c r="T1141" s="22">
        <f>IF(P1141="PS",I1141-O1141,0)</f>
        <v>0</v>
      </c>
      <c r="U1141" s="22">
        <f>IF(P1141="MP",H1141,0)</f>
        <v>0</v>
      </c>
      <c r="V1141" s="22">
        <f>IF(P1141="MP",I1141-O1141,0)</f>
        <v>0</v>
      </c>
      <c r="W1141" s="22">
        <f>IF(P1141="OM",H1141,0)</f>
        <v>0</v>
      </c>
      <c r="X1141" s="15" t="s">
        <v>716</v>
      </c>
      <c r="AH1141" s="22">
        <f>SUM(Y1142:Y1142)</f>
        <v>0</v>
      </c>
      <c r="AI1141" s="22">
        <f>SUM(Z1142:Z1142)</f>
        <v>0</v>
      </c>
      <c r="AJ1141" s="22">
        <f>SUM(AA1142:AA1142)</f>
        <v>0</v>
      </c>
    </row>
    <row r="1142" spans="1:42" x14ac:dyDescent="0.2">
      <c r="A1142" s="23" t="s">
        <v>548</v>
      </c>
      <c r="B1142" s="23" t="s">
        <v>716</v>
      </c>
      <c r="C1142" s="23" t="s">
        <v>786</v>
      </c>
      <c r="D1142" s="23" t="s">
        <v>895</v>
      </c>
      <c r="E1142" s="23" t="s">
        <v>1149</v>
      </c>
      <c r="F1142" s="24">
        <v>0.83</v>
      </c>
      <c r="G1142" s="24">
        <v>0</v>
      </c>
      <c r="H1142" s="24">
        <f>ROUND(F1142*AD1142,2)</f>
        <v>0</v>
      </c>
      <c r="I1142" s="24">
        <f>J1142-H1142</f>
        <v>0</v>
      </c>
      <c r="J1142" s="24">
        <f>ROUND(F1142*G1142,2)</f>
        <v>0</v>
      </c>
      <c r="K1142" s="24">
        <v>0</v>
      </c>
      <c r="L1142" s="24">
        <f>F1142*K1142</f>
        <v>0</v>
      </c>
      <c r="M1142" s="25" t="s">
        <v>11</v>
      </c>
      <c r="N1142" s="24">
        <f>IF(M1142="5",I1142,0)</f>
        <v>0</v>
      </c>
      <c r="Y1142" s="24">
        <f>IF(AC1142=0,J1142,0)</f>
        <v>0</v>
      </c>
      <c r="Z1142" s="24">
        <f>IF(AC1142=15,J1142,0)</f>
        <v>0</v>
      </c>
      <c r="AA1142" s="24">
        <f>IF(AC1142=21,J1142,0)</f>
        <v>0</v>
      </c>
      <c r="AC1142" s="26">
        <v>21</v>
      </c>
      <c r="AD1142" s="26">
        <f>G1142*0</f>
        <v>0</v>
      </c>
      <c r="AE1142" s="26">
        <f>G1142*(1-0)</f>
        <v>0</v>
      </c>
      <c r="AL1142" s="26">
        <f>F1142*AD1142</f>
        <v>0</v>
      </c>
      <c r="AM1142" s="26">
        <f>F1142*AE1142</f>
        <v>0</v>
      </c>
      <c r="AN1142" s="27" t="s">
        <v>1196</v>
      </c>
      <c r="AO1142" s="27" t="s">
        <v>1206</v>
      </c>
      <c r="AP1142" s="15" t="s">
        <v>1214</v>
      </c>
    </row>
    <row r="1143" spans="1:42" x14ac:dyDescent="0.2">
      <c r="D1143" s="28" t="s">
        <v>1084</v>
      </c>
      <c r="F1143" s="29">
        <v>0.83</v>
      </c>
    </row>
    <row r="1144" spans="1:42" x14ac:dyDescent="0.2">
      <c r="A1144" s="20"/>
      <c r="B1144" s="21" t="s">
        <v>716</v>
      </c>
      <c r="C1144" s="21" t="s">
        <v>787</v>
      </c>
      <c r="D1144" s="57" t="s">
        <v>897</v>
      </c>
      <c r="E1144" s="58"/>
      <c r="F1144" s="58"/>
      <c r="G1144" s="58"/>
      <c r="H1144" s="22">
        <f>SUM(H1145:H1145)</f>
        <v>0</v>
      </c>
      <c r="I1144" s="22">
        <f>SUM(I1145:I1145)</f>
        <v>0</v>
      </c>
      <c r="J1144" s="22">
        <f>H1144+I1144</f>
        <v>0</v>
      </c>
      <c r="K1144" s="15"/>
      <c r="L1144" s="22">
        <f>SUM(L1145:L1145)</f>
        <v>0</v>
      </c>
      <c r="O1144" s="22">
        <f>IF(P1144="PR",J1144,SUM(N1145:N1145))</f>
        <v>0</v>
      </c>
      <c r="P1144" s="15" t="s">
        <v>1176</v>
      </c>
      <c r="Q1144" s="22">
        <f>IF(P1144="HS",H1144,0)</f>
        <v>0</v>
      </c>
      <c r="R1144" s="22">
        <f>IF(P1144="HS",I1144-O1144,0)</f>
        <v>0</v>
      </c>
      <c r="S1144" s="22">
        <f>IF(P1144="PS",H1144,0)</f>
        <v>0</v>
      </c>
      <c r="T1144" s="22">
        <f>IF(P1144="PS",I1144-O1144,0)</f>
        <v>0</v>
      </c>
      <c r="U1144" s="22">
        <f>IF(P1144="MP",H1144,0)</f>
        <v>0</v>
      </c>
      <c r="V1144" s="22">
        <f>IF(P1144="MP",I1144-O1144,0)</f>
        <v>0</v>
      </c>
      <c r="W1144" s="22">
        <f>IF(P1144="OM",H1144,0)</f>
        <v>0</v>
      </c>
      <c r="X1144" s="15" t="s">
        <v>716</v>
      </c>
      <c r="AH1144" s="22">
        <f>SUM(Y1145:Y1145)</f>
        <v>0</v>
      </c>
      <c r="AI1144" s="22">
        <f>SUM(Z1145:Z1145)</f>
        <v>0</v>
      </c>
      <c r="AJ1144" s="22">
        <f>SUM(AA1145:AA1145)</f>
        <v>0</v>
      </c>
    </row>
    <row r="1145" spans="1:42" x14ac:dyDescent="0.2">
      <c r="A1145" s="23" t="s">
        <v>549</v>
      </c>
      <c r="B1145" s="23" t="s">
        <v>716</v>
      </c>
      <c r="C1145" s="23"/>
      <c r="D1145" s="23" t="s">
        <v>897</v>
      </c>
      <c r="E1145" s="23"/>
      <c r="F1145" s="24">
        <v>1</v>
      </c>
      <c r="G1145" s="24">
        <v>0</v>
      </c>
      <c r="H1145" s="24">
        <f>ROUND(F1145*AD1145,2)</f>
        <v>0</v>
      </c>
      <c r="I1145" s="24">
        <f>J1145-H1145</f>
        <v>0</v>
      </c>
      <c r="J1145" s="24">
        <f>ROUND(F1145*G1145,2)</f>
        <v>0</v>
      </c>
      <c r="K1145" s="24">
        <v>0</v>
      </c>
      <c r="L1145" s="24">
        <f>F1145*K1145</f>
        <v>0</v>
      </c>
      <c r="M1145" s="25" t="s">
        <v>8</v>
      </c>
      <c r="N1145" s="24">
        <f>IF(M1145="5",I1145,0)</f>
        <v>0</v>
      </c>
      <c r="Y1145" s="24">
        <f>IF(AC1145=0,J1145,0)</f>
        <v>0</v>
      </c>
      <c r="Z1145" s="24">
        <f>IF(AC1145=15,J1145,0)</f>
        <v>0</v>
      </c>
      <c r="AA1145" s="24">
        <f>IF(AC1145=21,J1145,0)</f>
        <v>0</v>
      </c>
      <c r="AC1145" s="26">
        <v>21</v>
      </c>
      <c r="AD1145" s="26">
        <f>G1145*0</f>
        <v>0</v>
      </c>
      <c r="AE1145" s="26">
        <f>G1145*(1-0)</f>
        <v>0</v>
      </c>
      <c r="AL1145" s="26">
        <f>F1145*AD1145</f>
        <v>0</v>
      </c>
      <c r="AM1145" s="26">
        <f>F1145*AE1145</f>
        <v>0</v>
      </c>
      <c r="AN1145" s="27" t="s">
        <v>1197</v>
      </c>
      <c r="AO1145" s="27" t="s">
        <v>1206</v>
      </c>
      <c r="AP1145" s="15" t="s">
        <v>1214</v>
      </c>
    </row>
    <row r="1146" spans="1:42" x14ac:dyDescent="0.2">
      <c r="D1146" s="28" t="s">
        <v>831</v>
      </c>
      <c r="F1146" s="29">
        <v>1</v>
      </c>
    </row>
    <row r="1147" spans="1:42" x14ac:dyDescent="0.2">
      <c r="A1147" s="20"/>
      <c r="B1147" s="21" t="s">
        <v>716</v>
      </c>
      <c r="C1147" s="21" t="s">
        <v>788</v>
      </c>
      <c r="D1147" s="57" t="s">
        <v>898</v>
      </c>
      <c r="E1147" s="58"/>
      <c r="F1147" s="58"/>
      <c r="G1147" s="58"/>
      <c r="H1147" s="22">
        <f>SUM(H1148:H1153)</f>
        <v>0</v>
      </c>
      <c r="I1147" s="22">
        <f>SUM(I1148:I1153)</f>
        <v>0</v>
      </c>
      <c r="J1147" s="22">
        <f>H1147+I1147</f>
        <v>0</v>
      </c>
      <c r="K1147" s="15"/>
      <c r="L1147" s="22">
        <f>SUM(L1148:L1153)</f>
        <v>0</v>
      </c>
      <c r="O1147" s="22">
        <f>IF(P1147="PR",J1147,SUM(N1148:N1153))</f>
        <v>0</v>
      </c>
      <c r="P1147" s="15" t="s">
        <v>1175</v>
      </c>
      <c r="Q1147" s="22">
        <f>IF(P1147="HS",H1147,0)</f>
        <v>0</v>
      </c>
      <c r="R1147" s="22">
        <f>IF(P1147="HS",I1147-O1147,0)</f>
        <v>0</v>
      </c>
      <c r="S1147" s="22">
        <f>IF(P1147="PS",H1147,0)</f>
        <v>0</v>
      </c>
      <c r="T1147" s="22">
        <f>IF(P1147="PS",I1147-O1147,0)</f>
        <v>0</v>
      </c>
      <c r="U1147" s="22">
        <f>IF(P1147="MP",H1147,0)</f>
        <v>0</v>
      </c>
      <c r="V1147" s="22">
        <f>IF(P1147="MP",I1147-O1147,0)</f>
        <v>0</v>
      </c>
      <c r="W1147" s="22">
        <f>IF(P1147="OM",H1147,0)</f>
        <v>0</v>
      </c>
      <c r="X1147" s="15" t="s">
        <v>716</v>
      </c>
      <c r="AH1147" s="22">
        <f>SUM(Y1148:Y1153)</f>
        <v>0</v>
      </c>
      <c r="AI1147" s="22">
        <f>SUM(Z1148:Z1153)</f>
        <v>0</v>
      </c>
      <c r="AJ1147" s="22">
        <f>SUM(AA1148:AA1153)</f>
        <v>0</v>
      </c>
    </row>
    <row r="1148" spans="1:42" x14ac:dyDescent="0.2">
      <c r="A1148" s="23" t="s">
        <v>550</v>
      </c>
      <c r="B1148" s="23" t="s">
        <v>716</v>
      </c>
      <c r="C1148" s="23" t="s">
        <v>789</v>
      </c>
      <c r="D1148" s="23" t="s">
        <v>899</v>
      </c>
      <c r="E1148" s="23" t="s">
        <v>1149</v>
      </c>
      <c r="F1148" s="24">
        <v>1.56</v>
      </c>
      <c r="G1148" s="24">
        <v>0</v>
      </c>
      <c r="H1148" s="24">
        <f t="shared" ref="H1148:H1153" si="168">ROUND(F1148*AD1148,2)</f>
        <v>0</v>
      </c>
      <c r="I1148" s="24">
        <f t="shared" ref="I1148:I1153" si="169">J1148-H1148</f>
        <v>0</v>
      </c>
      <c r="J1148" s="24">
        <f t="shared" ref="J1148:J1153" si="170">ROUND(F1148*G1148,2)</f>
        <v>0</v>
      </c>
      <c r="K1148" s="24">
        <v>0</v>
      </c>
      <c r="L1148" s="24">
        <f t="shared" ref="L1148:L1153" si="171">F1148*K1148</f>
        <v>0</v>
      </c>
      <c r="M1148" s="25" t="s">
        <v>11</v>
      </c>
      <c r="N1148" s="24">
        <f t="shared" ref="N1148:N1153" si="172">IF(M1148="5",I1148,0)</f>
        <v>0</v>
      </c>
      <c r="Y1148" s="24">
        <f t="shared" ref="Y1148:Y1153" si="173">IF(AC1148=0,J1148,0)</f>
        <v>0</v>
      </c>
      <c r="Z1148" s="24">
        <f t="shared" ref="Z1148:Z1153" si="174">IF(AC1148=15,J1148,0)</f>
        <v>0</v>
      </c>
      <c r="AA1148" s="24">
        <f t="shared" ref="AA1148:AA1153" si="175">IF(AC1148=21,J1148,0)</f>
        <v>0</v>
      </c>
      <c r="AC1148" s="26">
        <v>21</v>
      </c>
      <c r="AD1148" s="26">
        <f t="shared" ref="AD1148:AD1153" si="176">G1148*0</f>
        <v>0</v>
      </c>
      <c r="AE1148" s="26">
        <f t="shared" ref="AE1148:AE1153" si="177">G1148*(1-0)</f>
        <v>0</v>
      </c>
      <c r="AL1148" s="26">
        <f t="shared" ref="AL1148:AL1153" si="178">F1148*AD1148</f>
        <v>0</v>
      </c>
      <c r="AM1148" s="26">
        <f t="shared" ref="AM1148:AM1153" si="179">F1148*AE1148</f>
        <v>0</v>
      </c>
      <c r="AN1148" s="27" t="s">
        <v>1198</v>
      </c>
      <c r="AO1148" s="27" t="s">
        <v>1206</v>
      </c>
      <c r="AP1148" s="15" t="s">
        <v>1214</v>
      </c>
    </row>
    <row r="1149" spans="1:42" x14ac:dyDescent="0.2">
      <c r="A1149" s="23" t="s">
        <v>551</v>
      </c>
      <c r="B1149" s="23" t="s">
        <v>716</v>
      </c>
      <c r="C1149" s="23" t="s">
        <v>790</v>
      </c>
      <c r="D1149" s="23" t="s">
        <v>901</v>
      </c>
      <c r="E1149" s="23" t="s">
        <v>1149</v>
      </c>
      <c r="F1149" s="24">
        <v>1.56</v>
      </c>
      <c r="G1149" s="24">
        <v>0</v>
      </c>
      <c r="H1149" s="24">
        <f t="shared" si="168"/>
        <v>0</v>
      </c>
      <c r="I1149" s="24">
        <f t="shared" si="169"/>
        <v>0</v>
      </c>
      <c r="J1149" s="24">
        <f t="shared" si="170"/>
        <v>0</v>
      </c>
      <c r="K1149" s="24">
        <v>0</v>
      </c>
      <c r="L1149" s="24">
        <f t="shared" si="171"/>
        <v>0</v>
      </c>
      <c r="M1149" s="25" t="s">
        <v>11</v>
      </c>
      <c r="N1149" s="24">
        <f t="shared" si="172"/>
        <v>0</v>
      </c>
      <c r="Y1149" s="24">
        <f t="shared" si="173"/>
        <v>0</v>
      </c>
      <c r="Z1149" s="24">
        <f t="shared" si="174"/>
        <v>0</v>
      </c>
      <c r="AA1149" s="24">
        <f t="shared" si="175"/>
        <v>0</v>
      </c>
      <c r="AC1149" s="26">
        <v>21</v>
      </c>
      <c r="AD1149" s="26">
        <f t="shared" si="176"/>
        <v>0</v>
      </c>
      <c r="AE1149" s="26">
        <f t="shared" si="177"/>
        <v>0</v>
      </c>
      <c r="AL1149" s="26">
        <f t="shared" si="178"/>
        <v>0</v>
      </c>
      <c r="AM1149" s="26">
        <f t="shared" si="179"/>
        <v>0</v>
      </c>
      <c r="AN1149" s="27" t="s">
        <v>1198</v>
      </c>
      <c r="AO1149" s="27" t="s">
        <v>1206</v>
      </c>
      <c r="AP1149" s="15" t="s">
        <v>1214</v>
      </c>
    </row>
    <row r="1150" spans="1:42" x14ac:dyDescent="0.2">
      <c r="A1150" s="23" t="s">
        <v>552</v>
      </c>
      <c r="B1150" s="23" t="s">
        <v>716</v>
      </c>
      <c r="C1150" s="23" t="s">
        <v>792</v>
      </c>
      <c r="D1150" s="23" t="s">
        <v>904</v>
      </c>
      <c r="E1150" s="23" t="s">
        <v>1149</v>
      </c>
      <c r="F1150" s="24">
        <v>1.56</v>
      </c>
      <c r="G1150" s="24">
        <v>0</v>
      </c>
      <c r="H1150" s="24">
        <f t="shared" si="168"/>
        <v>0</v>
      </c>
      <c r="I1150" s="24">
        <f t="shared" si="169"/>
        <v>0</v>
      </c>
      <c r="J1150" s="24">
        <f t="shared" si="170"/>
        <v>0</v>
      </c>
      <c r="K1150" s="24">
        <v>0</v>
      </c>
      <c r="L1150" s="24">
        <f t="shared" si="171"/>
        <v>0</v>
      </c>
      <c r="M1150" s="25" t="s">
        <v>11</v>
      </c>
      <c r="N1150" s="24">
        <f t="shared" si="172"/>
        <v>0</v>
      </c>
      <c r="Y1150" s="24">
        <f t="shared" si="173"/>
        <v>0</v>
      </c>
      <c r="Z1150" s="24">
        <f t="shared" si="174"/>
        <v>0</v>
      </c>
      <c r="AA1150" s="24">
        <f t="shared" si="175"/>
        <v>0</v>
      </c>
      <c r="AC1150" s="26">
        <v>21</v>
      </c>
      <c r="AD1150" s="26">
        <f t="shared" si="176"/>
        <v>0</v>
      </c>
      <c r="AE1150" s="26">
        <f t="shared" si="177"/>
        <v>0</v>
      </c>
      <c r="AL1150" s="26">
        <f t="shared" si="178"/>
        <v>0</v>
      </c>
      <c r="AM1150" s="26">
        <f t="shared" si="179"/>
        <v>0</v>
      </c>
      <c r="AN1150" s="27" t="s">
        <v>1198</v>
      </c>
      <c r="AO1150" s="27" t="s">
        <v>1206</v>
      </c>
      <c r="AP1150" s="15" t="s">
        <v>1214</v>
      </c>
    </row>
    <row r="1151" spans="1:42" x14ac:dyDescent="0.2">
      <c r="A1151" s="23" t="s">
        <v>553</v>
      </c>
      <c r="B1151" s="23" t="s">
        <v>716</v>
      </c>
      <c r="C1151" s="23" t="s">
        <v>791</v>
      </c>
      <c r="D1151" s="23" t="s">
        <v>903</v>
      </c>
      <c r="E1151" s="23" t="s">
        <v>1149</v>
      </c>
      <c r="F1151" s="24">
        <v>1.56</v>
      </c>
      <c r="G1151" s="24">
        <v>0</v>
      </c>
      <c r="H1151" s="24">
        <f t="shared" si="168"/>
        <v>0</v>
      </c>
      <c r="I1151" s="24">
        <f t="shared" si="169"/>
        <v>0</v>
      </c>
      <c r="J1151" s="24">
        <f t="shared" si="170"/>
        <v>0</v>
      </c>
      <c r="K1151" s="24">
        <v>0</v>
      </c>
      <c r="L1151" s="24">
        <f t="shared" si="171"/>
        <v>0</v>
      </c>
      <c r="M1151" s="25" t="s">
        <v>11</v>
      </c>
      <c r="N1151" s="24">
        <f t="shared" si="172"/>
        <v>0</v>
      </c>
      <c r="Y1151" s="24">
        <f t="shared" si="173"/>
        <v>0</v>
      </c>
      <c r="Z1151" s="24">
        <f t="shared" si="174"/>
        <v>0</v>
      </c>
      <c r="AA1151" s="24">
        <f t="shared" si="175"/>
        <v>0</v>
      </c>
      <c r="AC1151" s="26">
        <v>21</v>
      </c>
      <c r="AD1151" s="26">
        <f t="shared" si="176"/>
        <v>0</v>
      </c>
      <c r="AE1151" s="26">
        <f t="shared" si="177"/>
        <v>0</v>
      </c>
      <c r="AL1151" s="26">
        <f t="shared" si="178"/>
        <v>0</v>
      </c>
      <c r="AM1151" s="26">
        <f t="shared" si="179"/>
        <v>0</v>
      </c>
      <c r="AN1151" s="27" t="s">
        <v>1198</v>
      </c>
      <c r="AO1151" s="27" t="s">
        <v>1206</v>
      </c>
      <c r="AP1151" s="15" t="s">
        <v>1214</v>
      </c>
    </row>
    <row r="1152" spans="1:42" x14ac:dyDescent="0.2">
      <c r="A1152" s="23" t="s">
        <v>554</v>
      </c>
      <c r="B1152" s="23" t="s">
        <v>716</v>
      </c>
      <c r="C1152" s="23" t="s">
        <v>793</v>
      </c>
      <c r="D1152" s="23" t="s">
        <v>905</v>
      </c>
      <c r="E1152" s="23" t="s">
        <v>1149</v>
      </c>
      <c r="F1152" s="24">
        <v>1.56</v>
      </c>
      <c r="G1152" s="24">
        <v>0</v>
      </c>
      <c r="H1152" s="24">
        <f t="shared" si="168"/>
        <v>0</v>
      </c>
      <c r="I1152" s="24">
        <f t="shared" si="169"/>
        <v>0</v>
      </c>
      <c r="J1152" s="24">
        <f t="shared" si="170"/>
        <v>0</v>
      </c>
      <c r="K1152" s="24">
        <v>0</v>
      </c>
      <c r="L1152" s="24">
        <f t="shared" si="171"/>
        <v>0</v>
      </c>
      <c r="M1152" s="25" t="s">
        <v>11</v>
      </c>
      <c r="N1152" s="24">
        <f t="shared" si="172"/>
        <v>0</v>
      </c>
      <c r="Y1152" s="24">
        <f t="shared" si="173"/>
        <v>0</v>
      </c>
      <c r="Z1152" s="24">
        <f t="shared" si="174"/>
        <v>0</v>
      </c>
      <c r="AA1152" s="24">
        <f t="shared" si="175"/>
        <v>0</v>
      </c>
      <c r="AC1152" s="26">
        <v>21</v>
      </c>
      <c r="AD1152" s="26">
        <f t="shared" si="176"/>
        <v>0</v>
      </c>
      <c r="AE1152" s="26">
        <f t="shared" si="177"/>
        <v>0</v>
      </c>
      <c r="AL1152" s="26">
        <f t="shared" si="178"/>
        <v>0</v>
      </c>
      <c r="AM1152" s="26">
        <f t="shared" si="179"/>
        <v>0</v>
      </c>
      <c r="AN1152" s="27" t="s">
        <v>1198</v>
      </c>
      <c r="AO1152" s="27" t="s">
        <v>1206</v>
      </c>
      <c r="AP1152" s="15" t="s">
        <v>1214</v>
      </c>
    </row>
    <row r="1153" spans="1:42" x14ac:dyDescent="0.2">
      <c r="A1153" s="23" t="s">
        <v>555</v>
      </c>
      <c r="B1153" s="23" t="s">
        <v>716</v>
      </c>
      <c r="C1153" s="23" t="s">
        <v>794</v>
      </c>
      <c r="D1153" s="23" t="s">
        <v>906</v>
      </c>
      <c r="E1153" s="23" t="s">
        <v>1149</v>
      </c>
      <c r="F1153" s="24">
        <v>1.56</v>
      </c>
      <c r="G1153" s="24">
        <v>0</v>
      </c>
      <c r="H1153" s="24">
        <f t="shared" si="168"/>
        <v>0</v>
      </c>
      <c r="I1153" s="24">
        <f t="shared" si="169"/>
        <v>0</v>
      </c>
      <c r="J1153" s="24">
        <f t="shared" si="170"/>
        <v>0</v>
      </c>
      <c r="K1153" s="24">
        <v>0</v>
      </c>
      <c r="L1153" s="24">
        <f t="shared" si="171"/>
        <v>0</v>
      </c>
      <c r="M1153" s="25" t="s">
        <v>11</v>
      </c>
      <c r="N1153" s="24">
        <f t="shared" si="172"/>
        <v>0</v>
      </c>
      <c r="Y1153" s="24">
        <f t="shared" si="173"/>
        <v>0</v>
      </c>
      <c r="Z1153" s="24">
        <f t="shared" si="174"/>
        <v>0</v>
      </c>
      <c r="AA1153" s="24">
        <f t="shared" si="175"/>
        <v>0</v>
      </c>
      <c r="AC1153" s="26">
        <v>21</v>
      </c>
      <c r="AD1153" s="26">
        <f t="shared" si="176"/>
        <v>0</v>
      </c>
      <c r="AE1153" s="26">
        <f t="shared" si="177"/>
        <v>0</v>
      </c>
      <c r="AL1153" s="26">
        <f t="shared" si="178"/>
        <v>0</v>
      </c>
      <c r="AM1153" s="26">
        <f t="shared" si="179"/>
        <v>0</v>
      </c>
      <c r="AN1153" s="27" t="s">
        <v>1198</v>
      </c>
      <c r="AO1153" s="27" t="s">
        <v>1206</v>
      </c>
      <c r="AP1153" s="15" t="s">
        <v>1214</v>
      </c>
    </row>
    <row r="1154" spans="1:42" x14ac:dyDescent="0.2">
      <c r="A1154" s="20"/>
      <c r="B1154" s="21" t="s">
        <v>717</v>
      </c>
      <c r="C1154" s="21"/>
      <c r="D1154" s="57" t="s">
        <v>1085</v>
      </c>
      <c r="E1154" s="58"/>
      <c r="F1154" s="58"/>
      <c r="G1154" s="58"/>
      <c r="H1154" s="22">
        <f>H1155+H1160+H1163+H1166+H1177+H1190+H1193+H1223+H1233+H1258+H1263+H1274+H1281+H1289+H1292+H1295</f>
        <v>0</v>
      </c>
      <c r="I1154" s="22">
        <f>I1155+I1160+I1163+I1166+I1177+I1190+I1193+I1223+I1233+I1258+I1263+I1274+I1281+I1289+I1292+I1295</f>
        <v>0</v>
      </c>
      <c r="J1154" s="22">
        <f>H1154+I1154</f>
        <v>0</v>
      </c>
      <c r="K1154" s="15"/>
      <c r="L1154" s="22">
        <f>L1155+L1160+L1163+L1166+L1177+L1190+L1193+L1223+L1233+L1258+L1263+L1274+L1281+L1289+L1292+L1295</f>
        <v>3.355753</v>
      </c>
    </row>
    <row r="1155" spans="1:42" x14ac:dyDescent="0.2">
      <c r="A1155" s="20"/>
      <c r="B1155" s="21" t="s">
        <v>717</v>
      </c>
      <c r="C1155" s="21" t="s">
        <v>37</v>
      </c>
      <c r="D1155" s="57" t="s">
        <v>936</v>
      </c>
      <c r="E1155" s="58"/>
      <c r="F1155" s="58"/>
      <c r="G1155" s="58"/>
      <c r="H1155" s="22">
        <f>SUM(H1156:H1159)</f>
        <v>0</v>
      </c>
      <c r="I1155" s="22">
        <f>SUM(I1156:I1159)</f>
        <v>0</v>
      </c>
      <c r="J1155" s="22">
        <f>H1155+I1155</f>
        <v>0</v>
      </c>
      <c r="K1155" s="15"/>
      <c r="L1155" s="22">
        <f>SUM(L1156:L1159)</f>
        <v>6.1462200000000002E-2</v>
      </c>
      <c r="O1155" s="22">
        <f>IF(P1155="PR",J1155,SUM(N1156:N1159))</f>
        <v>0</v>
      </c>
      <c r="P1155" s="15" t="s">
        <v>1173</v>
      </c>
      <c r="Q1155" s="22">
        <f>IF(P1155="HS",H1155,0)</f>
        <v>0</v>
      </c>
      <c r="R1155" s="22">
        <f>IF(P1155="HS",I1155-O1155,0)</f>
        <v>0</v>
      </c>
      <c r="S1155" s="22">
        <f>IF(P1155="PS",H1155,0)</f>
        <v>0</v>
      </c>
      <c r="T1155" s="22">
        <f>IF(P1155="PS",I1155-O1155,0)</f>
        <v>0</v>
      </c>
      <c r="U1155" s="22">
        <f>IF(P1155="MP",H1155,0)</f>
        <v>0</v>
      </c>
      <c r="V1155" s="22">
        <f>IF(P1155="MP",I1155-O1155,0)</f>
        <v>0</v>
      </c>
      <c r="W1155" s="22">
        <f>IF(P1155="OM",H1155,0)</f>
        <v>0</v>
      </c>
      <c r="X1155" s="15" t="s">
        <v>717</v>
      </c>
      <c r="AH1155" s="22">
        <f>SUM(Y1156:Y1159)</f>
        <v>0</v>
      </c>
      <c r="AI1155" s="22">
        <f>SUM(Z1156:Z1159)</f>
        <v>0</v>
      </c>
      <c r="AJ1155" s="22">
        <f>SUM(AA1156:AA1159)</f>
        <v>0</v>
      </c>
    </row>
    <row r="1156" spans="1:42" x14ac:dyDescent="0.2">
      <c r="A1156" s="23" t="s">
        <v>556</v>
      </c>
      <c r="B1156" s="23" t="s">
        <v>717</v>
      </c>
      <c r="C1156" s="23" t="s">
        <v>796</v>
      </c>
      <c r="D1156" s="23" t="s">
        <v>1226</v>
      </c>
      <c r="E1156" s="23" t="s">
        <v>1147</v>
      </c>
      <c r="F1156" s="24">
        <v>0.02</v>
      </c>
      <c r="G1156" s="24">
        <v>0</v>
      </c>
      <c r="H1156" s="24">
        <f>ROUND(F1156*AD1156,2)</f>
        <v>0</v>
      </c>
      <c r="I1156" s="24">
        <f>J1156-H1156</f>
        <v>0</v>
      </c>
      <c r="J1156" s="24">
        <f>ROUND(F1156*G1156,2)</f>
        <v>0</v>
      </c>
      <c r="K1156" s="24">
        <v>2.53999</v>
      </c>
      <c r="L1156" s="24">
        <f>F1156*K1156</f>
        <v>5.0799799999999999E-2</v>
      </c>
      <c r="M1156" s="25" t="s">
        <v>7</v>
      </c>
      <c r="N1156" s="24">
        <f>IF(M1156="5",I1156,0)</f>
        <v>0</v>
      </c>
      <c r="Y1156" s="24">
        <f>IF(AC1156=0,J1156,0)</f>
        <v>0</v>
      </c>
      <c r="Z1156" s="24">
        <f>IF(AC1156=15,J1156,0)</f>
        <v>0</v>
      </c>
      <c r="AA1156" s="24">
        <f>IF(AC1156=21,J1156,0)</f>
        <v>0</v>
      </c>
      <c r="AC1156" s="26">
        <v>21</v>
      </c>
      <c r="AD1156" s="26">
        <f>G1156*0.813362397820164</f>
        <v>0</v>
      </c>
      <c r="AE1156" s="26">
        <f>G1156*(1-0.813362397820164)</f>
        <v>0</v>
      </c>
      <c r="AL1156" s="26">
        <f>F1156*AD1156</f>
        <v>0</v>
      </c>
      <c r="AM1156" s="26">
        <f>F1156*AE1156</f>
        <v>0</v>
      </c>
      <c r="AN1156" s="27" t="s">
        <v>1199</v>
      </c>
      <c r="AO1156" s="27" t="s">
        <v>1200</v>
      </c>
      <c r="AP1156" s="15" t="s">
        <v>1215</v>
      </c>
    </row>
    <row r="1157" spans="1:42" x14ac:dyDescent="0.2">
      <c r="D1157" s="28" t="s">
        <v>937</v>
      </c>
      <c r="F1157" s="29">
        <v>0.02</v>
      </c>
    </row>
    <row r="1158" spans="1:42" x14ac:dyDescent="0.2">
      <c r="A1158" s="23" t="s">
        <v>557</v>
      </c>
      <c r="B1158" s="23" t="s">
        <v>717</v>
      </c>
      <c r="C1158" s="23" t="s">
        <v>797</v>
      </c>
      <c r="D1158" s="23" t="s">
        <v>938</v>
      </c>
      <c r="E1158" s="23" t="s">
        <v>1146</v>
      </c>
      <c r="F1158" s="24">
        <v>0.28000000000000003</v>
      </c>
      <c r="G1158" s="24">
        <v>0</v>
      </c>
      <c r="H1158" s="24">
        <f>ROUND(F1158*AD1158,2)</f>
        <v>0</v>
      </c>
      <c r="I1158" s="24">
        <f>J1158-H1158</f>
        <v>0</v>
      </c>
      <c r="J1158" s="24">
        <f>ROUND(F1158*G1158,2)</f>
        <v>0</v>
      </c>
      <c r="K1158" s="24">
        <v>3.8080000000000003E-2</v>
      </c>
      <c r="L1158" s="24">
        <f>F1158*K1158</f>
        <v>1.0662400000000002E-2</v>
      </c>
      <c r="M1158" s="25" t="s">
        <v>7</v>
      </c>
      <c r="N1158" s="24">
        <f>IF(M1158="5",I1158,0)</f>
        <v>0</v>
      </c>
      <c r="Y1158" s="24">
        <f>IF(AC1158=0,J1158,0)</f>
        <v>0</v>
      </c>
      <c r="Z1158" s="24">
        <f>IF(AC1158=15,J1158,0)</f>
        <v>0</v>
      </c>
      <c r="AA1158" s="24">
        <f>IF(AC1158=21,J1158,0)</f>
        <v>0</v>
      </c>
      <c r="AC1158" s="26">
        <v>21</v>
      </c>
      <c r="AD1158" s="26">
        <f>G1158*0.555284552845528</f>
        <v>0</v>
      </c>
      <c r="AE1158" s="26">
        <f>G1158*(1-0.555284552845528)</f>
        <v>0</v>
      </c>
      <c r="AL1158" s="26">
        <f>F1158*AD1158</f>
        <v>0</v>
      </c>
      <c r="AM1158" s="26">
        <f>F1158*AE1158</f>
        <v>0</v>
      </c>
      <c r="AN1158" s="27" t="s">
        <v>1199</v>
      </c>
      <c r="AO1158" s="27" t="s">
        <v>1200</v>
      </c>
      <c r="AP1158" s="15" t="s">
        <v>1215</v>
      </c>
    </row>
    <row r="1159" spans="1:42" x14ac:dyDescent="0.2">
      <c r="D1159" s="28" t="s">
        <v>939</v>
      </c>
      <c r="F1159" s="29">
        <v>0.28000000000000003</v>
      </c>
    </row>
    <row r="1160" spans="1:42" x14ac:dyDescent="0.2">
      <c r="A1160" s="20"/>
      <c r="B1160" s="21" t="s">
        <v>717</v>
      </c>
      <c r="C1160" s="21" t="s">
        <v>38</v>
      </c>
      <c r="D1160" s="57" t="s">
        <v>806</v>
      </c>
      <c r="E1160" s="58"/>
      <c r="F1160" s="58"/>
      <c r="G1160" s="58"/>
      <c r="H1160" s="22">
        <f>SUM(H1161:H1162)</f>
        <v>0</v>
      </c>
      <c r="I1160" s="22">
        <f>SUM(I1161:I1162)</f>
        <v>0</v>
      </c>
      <c r="J1160" s="22">
        <f>H1160+I1160</f>
        <v>0</v>
      </c>
      <c r="K1160" s="15"/>
      <c r="L1160" s="22">
        <f>SUM(L1161:L1162)</f>
        <v>0.142425</v>
      </c>
      <c r="O1160" s="22">
        <f>IF(P1160="PR",J1160,SUM(N1161:N1162))</f>
        <v>0</v>
      </c>
      <c r="P1160" s="15" t="s">
        <v>1173</v>
      </c>
      <c r="Q1160" s="22">
        <f>IF(P1160="HS",H1160,0)</f>
        <v>0</v>
      </c>
      <c r="R1160" s="22">
        <f>IF(P1160="HS",I1160-O1160,0)</f>
        <v>0</v>
      </c>
      <c r="S1160" s="22">
        <f>IF(P1160="PS",H1160,0)</f>
        <v>0</v>
      </c>
      <c r="T1160" s="22">
        <f>IF(P1160="PS",I1160-O1160,0)</f>
        <v>0</v>
      </c>
      <c r="U1160" s="22">
        <f>IF(P1160="MP",H1160,0)</f>
        <v>0</v>
      </c>
      <c r="V1160" s="22">
        <f>IF(P1160="MP",I1160-O1160,0)</f>
        <v>0</v>
      </c>
      <c r="W1160" s="22">
        <f>IF(P1160="OM",H1160,0)</f>
        <v>0</v>
      </c>
      <c r="X1160" s="15" t="s">
        <v>717</v>
      </c>
      <c r="AH1160" s="22">
        <f>SUM(Y1161:Y1162)</f>
        <v>0</v>
      </c>
      <c r="AI1160" s="22">
        <f>SUM(Z1161:Z1162)</f>
        <v>0</v>
      </c>
      <c r="AJ1160" s="22">
        <f>SUM(AA1161:AA1162)</f>
        <v>0</v>
      </c>
    </row>
    <row r="1161" spans="1:42" x14ac:dyDescent="0.2">
      <c r="A1161" s="23" t="s">
        <v>558</v>
      </c>
      <c r="B1161" s="23" t="s">
        <v>717</v>
      </c>
      <c r="C1161" s="23" t="s">
        <v>721</v>
      </c>
      <c r="D1161" s="23" t="s">
        <v>1253</v>
      </c>
      <c r="E1161" s="23" t="s">
        <v>1146</v>
      </c>
      <c r="F1161" s="24">
        <v>1.35</v>
      </c>
      <c r="G1161" s="24">
        <v>0</v>
      </c>
      <c r="H1161" s="24">
        <f>ROUND(F1161*AD1161,2)</f>
        <v>0</v>
      </c>
      <c r="I1161" s="24">
        <f>J1161-H1161</f>
        <v>0</v>
      </c>
      <c r="J1161" s="24">
        <f>ROUND(F1161*G1161,2)</f>
        <v>0</v>
      </c>
      <c r="K1161" s="24">
        <v>0.1055</v>
      </c>
      <c r="L1161" s="24">
        <f>F1161*K1161</f>
        <v>0.142425</v>
      </c>
      <c r="M1161" s="25" t="s">
        <v>7</v>
      </c>
      <c r="N1161" s="24">
        <f>IF(M1161="5",I1161,0)</f>
        <v>0</v>
      </c>
      <c r="Y1161" s="24">
        <f>IF(AC1161=0,J1161,0)</f>
        <v>0</v>
      </c>
      <c r="Z1161" s="24">
        <f>IF(AC1161=15,J1161,0)</f>
        <v>0</v>
      </c>
      <c r="AA1161" s="24">
        <f>IF(AC1161=21,J1161,0)</f>
        <v>0</v>
      </c>
      <c r="AC1161" s="26">
        <v>21</v>
      </c>
      <c r="AD1161" s="26">
        <f>G1161*0.853314527503526</f>
        <v>0</v>
      </c>
      <c r="AE1161" s="26">
        <f>G1161*(1-0.853314527503526)</f>
        <v>0</v>
      </c>
      <c r="AL1161" s="26">
        <f>F1161*AD1161</f>
        <v>0</v>
      </c>
      <c r="AM1161" s="26">
        <f>F1161*AE1161</f>
        <v>0</v>
      </c>
      <c r="AN1161" s="27" t="s">
        <v>1184</v>
      </c>
      <c r="AO1161" s="27" t="s">
        <v>1200</v>
      </c>
      <c r="AP1161" s="15" t="s">
        <v>1215</v>
      </c>
    </row>
    <row r="1162" spans="1:42" x14ac:dyDescent="0.2">
      <c r="D1162" s="28" t="s">
        <v>940</v>
      </c>
      <c r="F1162" s="29">
        <v>1.35</v>
      </c>
    </row>
    <row r="1163" spans="1:42" x14ac:dyDescent="0.2">
      <c r="A1163" s="20"/>
      <c r="B1163" s="21" t="s">
        <v>717</v>
      </c>
      <c r="C1163" s="21" t="s">
        <v>42</v>
      </c>
      <c r="D1163" s="57" t="s">
        <v>808</v>
      </c>
      <c r="E1163" s="58"/>
      <c r="F1163" s="58"/>
      <c r="G1163" s="58"/>
      <c r="H1163" s="22">
        <f>SUM(H1164:H1164)</f>
        <v>0</v>
      </c>
      <c r="I1163" s="22">
        <f>SUM(I1164:I1164)</f>
        <v>0</v>
      </c>
      <c r="J1163" s="22">
        <f>H1163+I1163</f>
        <v>0</v>
      </c>
      <c r="K1163" s="15"/>
      <c r="L1163" s="22">
        <f>SUM(L1164:L1164)</f>
        <v>9.3185999999999991E-2</v>
      </c>
      <c r="O1163" s="22">
        <f>IF(P1163="PR",J1163,SUM(N1164:N1164))</f>
        <v>0</v>
      </c>
      <c r="P1163" s="15" t="s">
        <v>1173</v>
      </c>
      <c r="Q1163" s="22">
        <f>IF(P1163="HS",H1163,0)</f>
        <v>0</v>
      </c>
      <c r="R1163" s="22">
        <f>IF(P1163="HS",I1163-O1163,0)</f>
        <v>0</v>
      </c>
      <c r="S1163" s="22">
        <f>IF(P1163="PS",H1163,0)</f>
        <v>0</v>
      </c>
      <c r="T1163" s="22">
        <f>IF(P1163="PS",I1163-O1163,0)</f>
        <v>0</v>
      </c>
      <c r="U1163" s="22">
        <f>IF(P1163="MP",H1163,0)</f>
        <v>0</v>
      </c>
      <c r="V1163" s="22">
        <f>IF(P1163="MP",I1163-O1163,0)</f>
        <v>0</v>
      </c>
      <c r="W1163" s="22">
        <f>IF(P1163="OM",H1163,0)</f>
        <v>0</v>
      </c>
      <c r="X1163" s="15" t="s">
        <v>717</v>
      </c>
      <c r="AH1163" s="22">
        <f>SUM(Y1164:Y1164)</f>
        <v>0</v>
      </c>
      <c r="AI1163" s="22">
        <f>SUM(Z1164:Z1164)</f>
        <v>0</v>
      </c>
      <c r="AJ1163" s="22">
        <f>SUM(AA1164:AA1164)</f>
        <v>0</v>
      </c>
    </row>
    <row r="1164" spans="1:42" x14ac:dyDescent="0.2">
      <c r="A1164" s="23" t="s">
        <v>559</v>
      </c>
      <c r="B1164" s="23" t="s">
        <v>717</v>
      </c>
      <c r="C1164" s="23" t="s">
        <v>722</v>
      </c>
      <c r="D1164" s="23" t="s">
        <v>809</v>
      </c>
      <c r="E1164" s="23" t="s">
        <v>1146</v>
      </c>
      <c r="F1164" s="24">
        <v>5.01</v>
      </c>
      <c r="G1164" s="24">
        <v>0</v>
      </c>
      <c r="H1164" s="24">
        <f>ROUND(F1164*AD1164,2)</f>
        <v>0</v>
      </c>
      <c r="I1164" s="24">
        <f>J1164-H1164</f>
        <v>0</v>
      </c>
      <c r="J1164" s="24">
        <f>ROUND(F1164*G1164,2)</f>
        <v>0</v>
      </c>
      <c r="K1164" s="24">
        <v>1.8599999999999998E-2</v>
      </c>
      <c r="L1164" s="24">
        <f>F1164*K1164</f>
        <v>9.3185999999999991E-2</v>
      </c>
      <c r="M1164" s="25" t="s">
        <v>7</v>
      </c>
      <c r="N1164" s="24">
        <f>IF(M1164="5",I1164,0)</f>
        <v>0</v>
      </c>
      <c r="Y1164" s="24">
        <f>IF(AC1164=0,J1164,0)</f>
        <v>0</v>
      </c>
      <c r="Z1164" s="24">
        <f>IF(AC1164=15,J1164,0)</f>
        <v>0</v>
      </c>
      <c r="AA1164" s="24">
        <f>IF(AC1164=21,J1164,0)</f>
        <v>0</v>
      </c>
      <c r="AC1164" s="26">
        <v>21</v>
      </c>
      <c r="AD1164" s="26">
        <f>G1164*0.563277249451353</f>
        <v>0</v>
      </c>
      <c r="AE1164" s="26">
        <f>G1164*(1-0.563277249451353)</f>
        <v>0</v>
      </c>
      <c r="AL1164" s="26">
        <f>F1164*AD1164</f>
        <v>0</v>
      </c>
      <c r="AM1164" s="26">
        <f>F1164*AE1164</f>
        <v>0</v>
      </c>
      <c r="AN1164" s="27" t="s">
        <v>1185</v>
      </c>
      <c r="AO1164" s="27" t="s">
        <v>1200</v>
      </c>
      <c r="AP1164" s="15" t="s">
        <v>1215</v>
      </c>
    </row>
    <row r="1165" spans="1:42" x14ac:dyDescent="0.2">
      <c r="D1165" s="28" t="s">
        <v>1086</v>
      </c>
      <c r="F1165" s="29">
        <v>5.01</v>
      </c>
    </row>
    <row r="1166" spans="1:42" x14ac:dyDescent="0.2">
      <c r="A1166" s="20"/>
      <c r="B1166" s="21" t="s">
        <v>717</v>
      </c>
      <c r="C1166" s="21" t="s">
        <v>67</v>
      </c>
      <c r="D1166" s="57" t="s">
        <v>811</v>
      </c>
      <c r="E1166" s="58"/>
      <c r="F1166" s="58"/>
      <c r="G1166" s="58"/>
      <c r="H1166" s="22">
        <f>SUM(H1167:H1175)</f>
        <v>0</v>
      </c>
      <c r="I1166" s="22">
        <f>SUM(I1167:I1175)</f>
        <v>0</v>
      </c>
      <c r="J1166" s="22">
        <f>H1166+I1166</f>
        <v>0</v>
      </c>
      <c r="K1166" s="15"/>
      <c r="L1166" s="22">
        <f>SUM(L1167:L1175)</f>
        <v>0.46144920000000006</v>
      </c>
      <c r="O1166" s="22">
        <f>IF(P1166="PR",J1166,SUM(N1167:N1175))</f>
        <v>0</v>
      </c>
      <c r="P1166" s="15" t="s">
        <v>1173</v>
      </c>
      <c r="Q1166" s="22">
        <f>IF(P1166="HS",H1166,0)</f>
        <v>0</v>
      </c>
      <c r="R1166" s="22">
        <f>IF(P1166="HS",I1166-O1166,0)</f>
        <v>0</v>
      </c>
      <c r="S1166" s="22">
        <f>IF(P1166="PS",H1166,0)</f>
        <v>0</v>
      </c>
      <c r="T1166" s="22">
        <f>IF(P1166="PS",I1166-O1166,0)</f>
        <v>0</v>
      </c>
      <c r="U1166" s="22">
        <f>IF(P1166="MP",H1166,0)</f>
        <v>0</v>
      </c>
      <c r="V1166" s="22">
        <f>IF(P1166="MP",I1166-O1166,0)</f>
        <v>0</v>
      </c>
      <c r="W1166" s="22">
        <f>IF(P1166="OM",H1166,0)</f>
        <v>0</v>
      </c>
      <c r="X1166" s="15" t="s">
        <v>717</v>
      </c>
      <c r="AH1166" s="22">
        <f>SUM(Y1167:Y1175)</f>
        <v>0</v>
      </c>
      <c r="AI1166" s="22">
        <f>SUM(Z1167:Z1175)</f>
        <v>0</v>
      </c>
      <c r="AJ1166" s="22">
        <f>SUM(AA1167:AA1175)</f>
        <v>0</v>
      </c>
    </row>
    <row r="1167" spans="1:42" x14ac:dyDescent="0.2">
      <c r="A1167" s="23" t="s">
        <v>560</v>
      </c>
      <c r="B1167" s="23" t="s">
        <v>717</v>
      </c>
      <c r="C1167" s="23" t="s">
        <v>723</v>
      </c>
      <c r="D1167" s="23" t="s">
        <v>1218</v>
      </c>
      <c r="E1167" s="23" t="s">
        <v>1147</v>
      </c>
      <c r="F1167" s="24">
        <v>0.11</v>
      </c>
      <c r="G1167" s="24">
        <v>0</v>
      </c>
      <c r="H1167" s="24">
        <f>ROUND(F1167*AD1167,2)</f>
        <v>0</v>
      </c>
      <c r="I1167" s="24">
        <f>J1167-H1167</f>
        <v>0</v>
      </c>
      <c r="J1167" s="24">
        <f>ROUND(F1167*G1167,2)</f>
        <v>0</v>
      </c>
      <c r="K1167" s="24">
        <v>2.5249999999999999</v>
      </c>
      <c r="L1167" s="24">
        <f>F1167*K1167</f>
        <v>0.27775</v>
      </c>
      <c r="M1167" s="25" t="s">
        <v>7</v>
      </c>
      <c r="N1167" s="24">
        <f>IF(M1167="5",I1167,0)</f>
        <v>0</v>
      </c>
      <c r="Y1167" s="24">
        <f>IF(AC1167=0,J1167,0)</f>
        <v>0</v>
      </c>
      <c r="Z1167" s="24">
        <f>IF(AC1167=15,J1167,0)</f>
        <v>0</v>
      </c>
      <c r="AA1167" s="24">
        <f>IF(AC1167=21,J1167,0)</f>
        <v>0</v>
      </c>
      <c r="AC1167" s="26">
        <v>21</v>
      </c>
      <c r="AD1167" s="26">
        <f>G1167*0.859082802547771</f>
        <v>0</v>
      </c>
      <c r="AE1167" s="26">
        <f>G1167*(1-0.859082802547771)</f>
        <v>0</v>
      </c>
      <c r="AL1167" s="26">
        <f>F1167*AD1167</f>
        <v>0</v>
      </c>
      <c r="AM1167" s="26">
        <f>F1167*AE1167</f>
        <v>0</v>
      </c>
      <c r="AN1167" s="27" t="s">
        <v>1186</v>
      </c>
      <c r="AO1167" s="27" t="s">
        <v>1201</v>
      </c>
      <c r="AP1167" s="15" t="s">
        <v>1215</v>
      </c>
    </row>
    <row r="1168" spans="1:42" x14ac:dyDescent="0.2">
      <c r="D1168" s="28" t="s">
        <v>1087</v>
      </c>
      <c r="F1168" s="29">
        <v>0.11</v>
      </c>
    </row>
    <row r="1169" spans="1:42" x14ac:dyDescent="0.2">
      <c r="A1169" s="23" t="s">
        <v>561</v>
      </c>
      <c r="B1169" s="23" t="s">
        <v>717</v>
      </c>
      <c r="C1169" s="23" t="s">
        <v>724</v>
      </c>
      <c r="D1169" s="23" t="s">
        <v>813</v>
      </c>
      <c r="E1169" s="23" t="s">
        <v>1146</v>
      </c>
      <c r="F1169" s="24">
        <v>0.09</v>
      </c>
      <c r="G1169" s="24">
        <v>0</v>
      </c>
      <c r="H1169" s="24">
        <f>ROUND(F1169*AD1169,2)</f>
        <v>0</v>
      </c>
      <c r="I1169" s="24">
        <f>J1169-H1169</f>
        <v>0</v>
      </c>
      <c r="J1169" s="24">
        <f>ROUND(F1169*G1169,2)</f>
        <v>0</v>
      </c>
      <c r="K1169" s="24">
        <v>1.41E-2</v>
      </c>
      <c r="L1169" s="24">
        <f>F1169*K1169</f>
        <v>1.2689999999999999E-3</v>
      </c>
      <c r="M1169" s="25" t="s">
        <v>7</v>
      </c>
      <c r="N1169" s="24">
        <f>IF(M1169="5",I1169,0)</f>
        <v>0</v>
      </c>
      <c r="Y1169" s="24">
        <f>IF(AC1169=0,J1169,0)</f>
        <v>0</v>
      </c>
      <c r="Z1169" s="24">
        <f>IF(AC1169=15,J1169,0)</f>
        <v>0</v>
      </c>
      <c r="AA1169" s="24">
        <f>IF(AC1169=21,J1169,0)</f>
        <v>0</v>
      </c>
      <c r="AC1169" s="26">
        <v>21</v>
      </c>
      <c r="AD1169" s="26">
        <f>G1169*0.637948717948718</f>
        <v>0</v>
      </c>
      <c r="AE1169" s="26">
        <f>G1169*(1-0.637948717948718)</f>
        <v>0</v>
      </c>
      <c r="AL1169" s="26">
        <f>F1169*AD1169</f>
        <v>0</v>
      </c>
      <c r="AM1169" s="26">
        <f>F1169*AE1169</f>
        <v>0</v>
      </c>
      <c r="AN1169" s="27" t="s">
        <v>1186</v>
      </c>
      <c r="AO1169" s="27" t="s">
        <v>1201</v>
      </c>
      <c r="AP1169" s="15" t="s">
        <v>1215</v>
      </c>
    </row>
    <row r="1170" spans="1:42" x14ac:dyDescent="0.2">
      <c r="D1170" s="28" t="s">
        <v>1088</v>
      </c>
      <c r="F1170" s="29">
        <v>0.09</v>
      </c>
    </row>
    <row r="1171" spans="1:42" x14ac:dyDescent="0.2">
      <c r="A1171" s="23" t="s">
        <v>562</v>
      </c>
      <c r="B1171" s="23" t="s">
        <v>717</v>
      </c>
      <c r="C1171" s="23" t="s">
        <v>725</v>
      </c>
      <c r="D1171" s="23" t="s">
        <v>815</v>
      </c>
      <c r="E1171" s="23" t="s">
        <v>1146</v>
      </c>
      <c r="F1171" s="24">
        <v>0.09</v>
      </c>
      <c r="G1171" s="24">
        <v>0</v>
      </c>
      <c r="H1171" s="24">
        <f>ROUND(F1171*AD1171,2)</f>
        <v>0</v>
      </c>
      <c r="I1171" s="24">
        <f>J1171-H1171</f>
        <v>0</v>
      </c>
      <c r="J1171" s="24">
        <f>ROUND(F1171*G1171,2)</f>
        <v>0</v>
      </c>
      <c r="K1171" s="24">
        <v>0</v>
      </c>
      <c r="L1171" s="24">
        <f>F1171*K1171</f>
        <v>0</v>
      </c>
      <c r="M1171" s="25" t="s">
        <v>7</v>
      </c>
      <c r="N1171" s="24">
        <f>IF(M1171="5",I1171,0)</f>
        <v>0</v>
      </c>
      <c r="Y1171" s="24">
        <f>IF(AC1171=0,J1171,0)</f>
        <v>0</v>
      </c>
      <c r="Z1171" s="24">
        <f>IF(AC1171=15,J1171,0)</f>
        <v>0</v>
      </c>
      <c r="AA1171" s="24">
        <f>IF(AC1171=21,J1171,0)</f>
        <v>0</v>
      </c>
      <c r="AC1171" s="26">
        <v>21</v>
      </c>
      <c r="AD1171" s="26">
        <f>G1171*0</f>
        <v>0</v>
      </c>
      <c r="AE1171" s="26">
        <f>G1171*(1-0)</f>
        <v>0</v>
      </c>
      <c r="AL1171" s="26">
        <f>F1171*AD1171</f>
        <v>0</v>
      </c>
      <c r="AM1171" s="26">
        <f>F1171*AE1171</f>
        <v>0</v>
      </c>
      <c r="AN1171" s="27" t="s">
        <v>1186</v>
      </c>
      <c r="AO1171" s="27" t="s">
        <v>1201</v>
      </c>
      <c r="AP1171" s="15" t="s">
        <v>1215</v>
      </c>
    </row>
    <row r="1172" spans="1:42" x14ac:dyDescent="0.2">
      <c r="D1172" s="28" t="s">
        <v>1089</v>
      </c>
      <c r="F1172" s="29">
        <v>0.09</v>
      </c>
    </row>
    <row r="1173" spans="1:42" x14ac:dyDescent="0.2">
      <c r="A1173" s="23" t="s">
        <v>563</v>
      </c>
      <c r="B1173" s="23" t="s">
        <v>717</v>
      </c>
      <c r="C1173" s="23" t="s">
        <v>726</v>
      </c>
      <c r="D1173" s="23" t="s">
        <v>817</v>
      </c>
      <c r="E1173" s="23" t="s">
        <v>1146</v>
      </c>
      <c r="F1173" s="24">
        <v>4.87</v>
      </c>
      <c r="G1173" s="24">
        <v>0</v>
      </c>
      <c r="H1173" s="24">
        <f>ROUND(F1173*AD1173,2)</f>
        <v>0</v>
      </c>
      <c r="I1173" s="24">
        <f>J1173-H1173</f>
        <v>0</v>
      </c>
      <c r="J1173" s="24">
        <f>ROUND(F1173*G1173,2)</f>
        <v>0</v>
      </c>
      <c r="K1173" s="24">
        <v>3.415E-2</v>
      </c>
      <c r="L1173" s="24">
        <f>F1173*K1173</f>
        <v>0.1663105</v>
      </c>
      <c r="M1173" s="25" t="s">
        <v>7</v>
      </c>
      <c r="N1173" s="24">
        <f>IF(M1173="5",I1173,0)</f>
        <v>0</v>
      </c>
      <c r="Y1173" s="24">
        <f>IF(AC1173=0,J1173,0)</f>
        <v>0</v>
      </c>
      <c r="Z1173" s="24">
        <f>IF(AC1173=15,J1173,0)</f>
        <v>0</v>
      </c>
      <c r="AA1173" s="24">
        <f>IF(AC1173=21,J1173,0)</f>
        <v>0</v>
      </c>
      <c r="AC1173" s="26">
        <v>21</v>
      </c>
      <c r="AD1173" s="26">
        <f>G1173*0.841828478964401</f>
        <v>0</v>
      </c>
      <c r="AE1173" s="26">
        <f>G1173*(1-0.841828478964401)</f>
        <v>0</v>
      </c>
      <c r="AL1173" s="26">
        <f>F1173*AD1173</f>
        <v>0</v>
      </c>
      <c r="AM1173" s="26">
        <f>F1173*AE1173</f>
        <v>0</v>
      </c>
      <c r="AN1173" s="27" t="s">
        <v>1186</v>
      </c>
      <c r="AO1173" s="27" t="s">
        <v>1201</v>
      </c>
      <c r="AP1173" s="15" t="s">
        <v>1215</v>
      </c>
    </row>
    <row r="1174" spans="1:42" x14ac:dyDescent="0.2">
      <c r="D1174" s="28" t="s">
        <v>1090</v>
      </c>
      <c r="F1174" s="29">
        <v>4.87</v>
      </c>
    </row>
    <row r="1175" spans="1:42" x14ac:dyDescent="0.2">
      <c r="A1175" s="23" t="s">
        <v>564</v>
      </c>
      <c r="B1175" s="23" t="s">
        <v>717</v>
      </c>
      <c r="C1175" s="23" t="s">
        <v>727</v>
      </c>
      <c r="D1175" s="23" t="s">
        <v>1232</v>
      </c>
      <c r="E1175" s="23" t="s">
        <v>1146</v>
      </c>
      <c r="F1175" s="24">
        <v>4.87</v>
      </c>
      <c r="G1175" s="24">
        <v>0</v>
      </c>
      <c r="H1175" s="24">
        <f>ROUND(F1175*AD1175,2)</f>
        <v>0</v>
      </c>
      <c r="I1175" s="24">
        <f>J1175-H1175</f>
        <v>0</v>
      </c>
      <c r="J1175" s="24">
        <f>ROUND(F1175*G1175,2)</f>
        <v>0</v>
      </c>
      <c r="K1175" s="24">
        <v>3.31E-3</v>
      </c>
      <c r="L1175" s="24">
        <f>F1175*K1175</f>
        <v>1.6119700000000001E-2</v>
      </c>
      <c r="M1175" s="25" t="s">
        <v>7</v>
      </c>
      <c r="N1175" s="24">
        <f>IF(M1175="5",I1175,0)</f>
        <v>0</v>
      </c>
      <c r="Y1175" s="24">
        <f>IF(AC1175=0,J1175,0)</f>
        <v>0</v>
      </c>
      <c r="Z1175" s="24">
        <f>IF(AC1175=15,J1175,0)</f>
        <v>0</v>
      </c>
      <c r="AA1175" s="24">
        <f>IF(AC1175=21,J1175,0)</f>
        <v>0</v>
      </c>
      <c r="AC1175" s="26">
        <v>21</v>
      </c>
      <c r="AD1175" s="26">
        <f>G1175*0.752032520325203</f>
        <v>0</v>
      </c>
      <c r="AE1175" s="26">
        <f>G1175*(1-0.752032520325203)</f>
        <v>0</v>
      </c>
      <c r="AL1175" s="26">
        <f>F1175*AD1175</f>
        <v>0</v>
      </c>
      <c r="AM1175" s="26">
        <f>F1175*AE1175</f>
        <v>0</v>
      </c>
      <c r="AN1175" s="27" t="s">
        <v>1186</v>
      </c>
      <c r="AO1175" s="27" t="s">
        <v>1201</v>
      </c>
      <c r="AP1175" s="15" t="s">
        <v>1215</v>
      </c>
    </row>
    <row r="1176" spans="1:42" x14ac:dyDescent="0.2">
      <c r="D1176" s="28" t="s">
        <v>1090</v>
      </c>
      <c r="F1176" s="29">
        <v>4.87</v>
      </c>
    </row>
    <row r="1177" spans="1:42" x14ac:dyDescent="0.2">
      <c r="A1177" s="20"/>
      <c r="B1177" s="21" t="s">
        <v>717</v>
      </c>
      <c r="C1177" s="21" t="s">
        <v>685</v>
      </c>
      <c r="D1177" s="57" t="s">
        <v>821</v>
      </c>
      <c r="E1177" s="58"/>
      <c r="F1177" s="58"/>
      <c r="G1177" s="58"/>
      <c r="H1177" s="22">
        <f>SUM(H1178:H1188)</f>
        <v>0</v>
      </c>
      <c r="I1177" s="22">
        <f>SUM(I1178:I1188)</f>
        <v>0</v>
      </c>
      <c r="J1177" s="22">
        <f>H1177+I1177</f>
        <v>0</v>
      </c>
      <c r="K1177" s="15"/>
      <c r="L1177" s="22">
        <f>SUM(L1178:L1188)</f>
        <v>1.28957E-2</v>
      </c>
      <c r="O1177" s="22">
        <f>IF(P1177="PR",J1177,SUM(N1178:N1188))</f>
        <v>0</v>
      </c>
      <c r="P1177" s="15" t="s">
        <v>1174</v>
      </c>
      <c r="Q1177" s="22">
        <f>IF(P1177="HS",H1177,0)</f>
        <v>0</v>
      </c>
      <c r="R1177" s="22">
        <f>IF(P1177="HS",I1177-O1177,0)</f>
        <v>0</v>
      </c>
      <c r="S1177" s="22">
        <f>IF(P1177="PS",H1177,0)</f>
        <v>0</v>
      </c>
      <c r="T1177" s="22">
        <f>IF(P1177="PS",I1177-O1177,0)</f>
        <v>0</v>
      </c>
      <c r="U1177" s="22">
        <f>IF(P1177="MP",H1177,0)</f>
        <v>0</v>
      </c>
      <c r="V1177" s="22">
        <f>IF(P1177="MP",I1177-O1177,0)</f>
        <v>0</v>
      </c>
      <c r="W1177" s="22">
        <f>IF(P1177="OM",H1177,0)</f>
        <v>0</v>
      </c>
      <c r="X1177" s="15" t="s">
        <v>717</v>
      </c>
      <c r="AH1177" s="22">
        <f>SUM(Y1178:Y1188)</f>
        <v>0</v>
      </c>
      <c r="AI1177" s="22">
        <f>SUM(Z1178:Z1188)</f>
        <v>0</v>
      </c>
      <c r="AJ1177" s="22">
        <f>SUM(AA1178:AA1188)</f>
        <v>0</v>
      </c>
    </row>
    <row r="1178" spans="1:42" x14ac:dyDescent="0.2">
      <c r="A1178" s="23" t="s">
        <v>565</v>
      </c>
      <c r="B1178" s="23" t="s">
        <v>717</v>
      </c>
      <c r="C1178" s="23" t="s">
        <v>728</v>
      </c>
      <c r="D1178" s="23" t="s">
        <v>1251</v>
      </c>
      <c r="E1178" s="23" t="s">
        <v>1146</v>
      </c>
      <c r="F1178" s="24">
        <v>6.07</v>
      </c>
      <c r="G1178" s="24">
        <v>0</v>
      </c>
      <c r="H1178" s="24">
        <f>ROUND(F1178*AD1178,2)</f>
        <v>0</v>
      </c>
      <c r="I1178" s="24">
        <f>J1178-H1178</f>
        <v>0</v>
      </c>
      <c r="J1178" s="24">
        <f>ROUND(F1178*G1178,2)</f>
        <v>0</v>
      </c>
      <c r="K1178" s="24">
        <v>5.6999999999999998E-4</v>
      </c>
      <c r="L1178" s="24">
        <f>F1178*K1178</f>
        <v>3.4599000000000001E-3</v>
      </c>
      <c r="M1178" s="25" t="s">
        <v>7</v>
      </c>
      <c r="N1178" s="24">
        <f>IF(M1178="5",I1178,0)</f>
        <v>0</v>
      </c>
      <c r="Y1178" s="24">
        <f>IF(AC1178=0,J1178,0)</f>
        <v>0</v>
      </c>
      <c r="Z1178" s="24">
        <f>IF(AC1178=15,J1178,0)</f>
        <v>0</v>
      </c>
      <c r="AA1178" s="24">
        <f>IF(AC1178=21,J1178,0)</f>
        <v>0</v>
      </c>
      <c r="AC1178" s="26">
        <v>21</v>
      </c>
      <c r="AD1178" s="26">
        <f>G1178*0.805751492132393</f>
        <v>0</v>
      </c>
      <c r="AE1178" s="26">
        <f>G1178*(1-0.805751492132393)</f>
        <v>0</v>
      </c>
      <c r="AL1178" s="26">
        <f>F1178*AD1178</f>
        <v>0</v>
      </c>
      <c r="AM1178" s="26">
        <f>F1178*AE1178</f>
        <v>0</v>
      </c>
      <c r="AN1178" s="27" t="s">
        <v>1187</v>
      </c>
      <c r="AO1178" s="27" t="s">
        <v>1202</v>
      </c>
      <c r="AP1178" s="15" t="s">
        <v>1215</v>
      </c>
    </row>
    <row r="1179" spans="1:42" x14ac:dyDescent="0.2">
      <c r="D1179" s="28" t="s">
        <v>1091</v>
      </c>
      <c r="F1179" s="29">
        <v>6.07</v>
      </c>
    </row>
    <row r="1180" spans="1:42" x14ac:dyDescent="0.2">
      <c r="A1180" s="23" t="s">
        <v>566</v>
      </c>
      <c r="B1180" s="23" t="s">
        <v>717</v>
      </c>
      <c r="C1180" s="23" t="s">
        <v>729</v>
      </c>
      <c r="D1180" s="23" t="s">
        <v>1234</v>
      </c>
      <c r="E1180" s="23" t="s">
        <v>1146</v>
      </c>
      <c r="F1180" s="24">
        <v>6.07</v>
      </c>
      <c r="G1180" s="24">
        <v>0</v>
      </c>
      <c r="H1180" s="24">
        <f>ROUND(F1180*AD1180,2)</f>
        <v>0</v>
      </c>
      <c r="I1180" s="24">
        <f>J1180-H1180</f>
        <v>0</v>
      </c>
      <c r="J1180" s="24">
        <f>ROUND(F1180*G1180,2)</f>
        <v>0</v>
      </c>
      <c r="K1180" s="24">
        <v>7.3999999999999999E-4</v>
      </c>
      <c r="L1180" s="24">
        <f>F1180*K1180</f>
        <v>4.4917999999999998E-3</v>
      </c>
      <c r="M1180" s="25" t="s">
        <v>7</v>
      </c>
      <c r="N1180" s="24">
        <f>IF(M1180="5",I1180,0)</f>
        <v>0</v>
      </c>
      <c r="Y1180" s="24">
        <f>IF(AC1180=0,J1180,0)</f>
        <v>0</v>
      </c>
      <c r="Z1180" s="24">
        <f>IF(AC1180=15,J1180,0)</f>
        <v>0</v>
      </c>
      <c r="AA1180" s="24">
        <f>IF(AC1180=21,J1180,0)</f>
        <v>0</v>
      </c>
      <c r="AC1180" s="26">
        <v>21</v>
      </c>
      <c r="AD1180" s="26">
        <f>G1180*0.750758341759353</f>
        <v>0</v>
      </c>
      <c r="AE1180" s="26">
        <f>G1180*(1-0.750758341759353)</f>
        <v>0</v>
      </c>
      <c r="AL1180" s="26">
        <f>F1180*AD1180</f>
        <v>0</v>
      </c>
      <c r="AM1180" s="26">
        <f>F1180*AE1180</f>
        <v>0</v>
      </c>
      <c r="AN1180" s="27" t="s">
        <v>1187</v>
      </c>
      <c r="AO1180" s="27" t="s">
        <v>1202</v>
      </c>
      <c r="AP1180" s="15" t="s">
        <v>1215</v>
      </c>
    </row>
    <row r="1181" spans="1:42" x14ac:dyDescent="0.2">
      <c r="D1181" s="28" t="s">
        <v>1092</v>
      </c>
      <c r="F1181" s="29">
        <v>6.07</v>
      </c>
    </row>
    <row r="1182" spans="1:42" x14ac:dyDescent="0.2">
      <c r="A1182" s="23" t="s">
        <v>567</v>
      </c>
      <c r="B1182" s="23" t="s">
        <v>717</v>
      </c>
      <c r="C1182" s="23" t="s">
        <v>730</v>
      </c>
      <c r="D1182" s="23" t="s">
        <v>1235</v>
      </c>
      <c r="E1182" s="23" t="s">
        <v>1146</v>
      </c>
      <c r="F1182" s="24">
        <v>1.2</v>
      </c>
      <c r="G1182" s="24">
        <v>0</v>
      </c>
      <c r="H1182" s="24">
        <f>ROUND(F1182*AD1182,2)</f>
        <v>0</v>
      </c>
      <c r="I1182" s="24">
        <f>J1182-H1182</f>
        <v>0</v>
      </c>
      <c r="J1182" s="24">
        <f>ROUND(F1182*G1182,2)</f>
        <v>0</v>
      </c>
      <c r="K1182" s="24">
        <v>4.0000000000000002E-4</v>
      </c>
      <c r="L1182" s="24">
        <f>F1182*K1182</f>
        <v>4.8000000000000001E-4</v>
      </c>
      <c r="M1182" s="25" t="s">
        <v>7</v>
      </c>
      <c r="N1182" s="24">
        <f>IF(M1182="5",I1182,0)</f>
        <v>0</v>
      </c>
      <c r="Y1182" s="24">
        <f>IF(AC1182=0,J1182,0)</f>
        <v>0</v>
      </c>
      <c r="Z1182" s="24">
        <f>IF(AC1182=15,J1182,0)</f>
        <v>0</v>
      </c>
      <c r="AA1182" s="24">
        <f>IF(AC1182=21,J1182,0)</f>
        <v>0</v>
      </c>
      <c r="AC1182" s="26">
        <v>21</v>
      </c>
      <c r="AD1182" s="26">
        <f>G1182*0.966850828729282</f>
        <v>0</v>
      </c>
      <c r="AE1182" s="26">
        <f>G1182*(1-0.966850828729282)</f>
        <v>0</v>
      </c>
      <c r="AL1182" s="26">
        <f>F1182*AD1182</f>
        <v>0</v>
      </c>
      <c r="AM1182" s="26">
        <f>F1182*AE1182</f>
        <v>0</v>
      </c>
      <c r="AN1182" s="27" t="s">
        <v>1187</v>
      </c>
      <c r="AO1182" s="27" t="s">
        <v>1202</v>
      </c>
      <c r="AP1182" s="15" t="s">
        <v>1215</v>
      </c>
    </row>
    <row r="1183" spans="1:42" x14ac:dyDescent="0.2">
      <c r="D1183" s="28" t="s">
        <v>1093</v>
      </c>
      <c r="F1183" s="29">
        <v>1.2</v>
      </c>
    </row>
    <row r="1184" spans="1:42" x14ac:dyDescent="0.2">
      <c r="A1184" s="23" t="s">
        <v>568</v>
      </c>
      <c r="B1184" s="23" t="s">
        <v>717</v>
      </c>
      <c r="C1184" s="23" t="s">
        <v>731</v>
      </c>
      <c r="D1184" s="23" t="s">
        <v>1236</v>
      </c>
      <c r="E1184" s="23" t="s">
        <v>1146</v>
      </c>
      <c r="F1184" s="24">
        <v>8.2799999999999994</v>
      </c>
      <c r="G1184" s="24">
        <v>0</v>
      </c>
      <c r="H1184" s="24">
        <f>ROUND(F1184*AD1184,2)</f>
        <v>0</v>
      </c>
      <c r="I1184" s="24">
        <f>J1184-H1184</f>
        <v>0</v>
      </c>
      <c r="J1184" s="24">
        <f>ROUND(F1184*G1184,2)</f>
        <v>0</v>
      </c>
      <c r="K1184" s="24">
        <v>4.0000000000000002E-4</v>
      </c>
      <c r="L1184" s="24">
        <f>F1184*K1184</f>
        <v>3.3119999999999998E-3</v>
      </c>
      <c r="M1184" s="25" t="s">
        <v>7</v>
      </c>
      <c r="N1184" s="24">
        <f>IF(M1184="5",I1184,0)</f>
        <v>0</v>
      </c>
      <c r="Y1184" s="24">
        <f>IF(AC1184=0,J1184,0)</f>
        <v>0</v>
      </c>
      <c r="Z1184" s="24">
        <f>IF(AC1184=15,J1184,0)</f>
        <v>0</v>
      </c>
      <c r="AA1184" s="24">
        <f>IF(AC1184=21,J1184,0)</f>
        <v>0</v>
      </c>
      <c r="AC1184" s="26">
        <v>21</v>
      </c>
      <c r="AD1184" s="26">
        <f>G1184*0.938757264193116</f>
        <v>0</v>
      </c>
      <c r="AE1184" s="26">
        <f>G1184*(1-0.938757264193116)</f>
        <v>0</v>
      </c>
      <c r="AL1184" s="26">
        <f>F1184*AD1184</f>
        <v>0</v>
      </c>
      <c r="AM1184" s="26">
        <f>F1184*AE1184</f>
        <v>0</v>
      </c>
      <c r="AN1184" s="27" t="s">
        <v>1187</v>
      </c>
      <c r="AO1184" s="27" t="s">
        <v>1202</v>
      </c>
      <c r="AP1184" s="15" t="s">
        <v>1215</v>
      </c>
    </row>
    <row r="1185" spans="1:42" x14ac:dyDescent="0.2">
      <c r="D1185" s="28" t="s">
        <v>1094</v>
      </c>
      <c r="F1185" s="29">
        <v>8.2799999999999994</v>
      </c>
    </row>
    <row r="1186" spans="1:42" x14ac:dyDescent="0.2">
      <c r="A1186" s="23" t="s">
        <v>569</v>
      </c>
      <c r="B1186" s="23" t="s">
        <v>717</v>
      </c>
      <c r="C1186" s="23" t="s">
        <v>732</v>
      </c>
      <c r="D1186" s="23" t="s">
        <v>1237</v>
      </c>
      <c r="E1186" s="23" t="s">
        <v>1148</v>
      </c>
      <c r="F1186" s="24">
        <v>3.6</v>
      </c>
      <c r="G1186" s="24">
        <v>0</v>
      </c>
      <c r="H1186" s="24">
        <f>ROUND(F1186*AD1186,2)</f>
        <v>0</v>
      </c>
      <c r="I1186" s="24">
        <f>J1186-H1186</f>
        <v>0</v>
      </c>
      <c r="J1186" s="24">
        <f>ROUND(F1186*G1186,2)</f>
        <v>0</v>
      </c>
      <c r="K1186" s="24">
        <v>3.2000000000000003E-4</v>
      </c>
      <c r="L1186" s="24">
        <f>F1186*K1186</f>
        <v>1.152E-3</v>
      </c>
      <c r="M1186" s="25" t="s">
        <v>7</v>
      </c>
      <c r="N1186" s="24">
        <f>IF(M1186="5",I1186,0)</f>
        <v>0</v>
      </c>
      <c r="Y1186" s="24">
        <f>IF(AC1186=0,J1186,0)</f>
        <v>0</v>
      </c>
      <c r="Z1186" s="24">
        <f>IF(AC1186=15,J1186,0)</f>
        <v>0</v>
      </c>
      <c r="AA1186" s="24">
        <f>IF(AC1186=21,J1186,0)</f>
        <v>0</v>
      </c>
      <c r="AC1186" s="26">
        <v>21</v>
      </c>
      <c r="AD1186" s="26">
        <f>G1186*0.584192439862543</f>
        <v>0</v>
      </c>
      <c r="AE1186" s="26">
        <f>G1186*(1-0.584192439862543)</f>
        <v>0</v>
      </c>
      <c r="AL1186" s="26">
        <f>F1186*AD1186</f>
        <v>0</v>
      </c>
      <c r="AM1186" s="26">
        <f>F1186*AE1186</f>
        <v>0</v>
      </c>
      <c r="AN1186" s="27" t="s">
        <v>1187</v>
      </c>
      <c r="AO1186" s="27" t="s">
        <v>1202</v>
      </c>
      <c r="AP1186" s="15" t="s">
        <v>1215</v>
      </c>
    </row>
    <row r="1187" spans="1:42" x14ac:dyDescent="0.2">
      <c r="D1187" s="28" t="s">
        <v>1095</v>
      </c>
      <c r="F1187" s="29">
        <v>3.6</v>
      </c>
    </row>
    <row r="1188" spans="1:42" x14ac:dyDescent="0.2">
      <c r="A1188" s="23" t="s">
        <v>570</v>
      </c>
      <c r="B1188" s="23" t="s">
        <v>717</v>
      </c>
      <c r="C1188" s="23" t="s">
        <v>733</v>
      </c>
      <c r="D1188" s="23" t="s">
        <v>827</v>
      </c>
      <c r="E1188" s="23" t="s">
        <v>1149</v>
      </c>
      <c r="F1188" s="24">
        <v>0.04</v>
      </c>
      <c r="G1188" s="24">
        <v>0</v>
      </c>
      <c r="H1188" s="24">
        <f>ROUND(F1188*AD1188,2)</f>
        <v>0</v>
      </c>
      <c r="I1188" s="24">
        <f>J1188-H1188</f>
        <v>0</v>
      </c>
      <c r="J1188" s="24">
        <f>ROUND(F1188*G1188,2)</f>
        <v>0</v>
      </c>
      <c r="K1188" s="24">
        <v>0</v>
      </c>
      <c r="L1188" s="24">
        <f>F1188*K1188</f>
        <v>0</v>
      </c>
      <c r="M1188" s="25" t="s">
        <v>11</v>
      </c>
      <c r="N1188" s="24">
        <f>IF(M1188="5",I1188,0)</f>
        <v>0</v>
      </c>
      <c r="Y1188" s="24">
        <f>IF(AC1188=0,J1188,0)</f>
        <v>0</v>
      </c>
      <c r="Z1188" s="24">
        <f>IF(AC1188=15,J1188,0)</f>
        <v>0</v>
      </c>
      <c r="AA1188" s="24">
        <f>IF(AC1188=21,J1188,0)</f>
        <v>0</v>
      </c>
      <c r="AC1188" s="26">
        <v>21</v>
      </c>
      <c r="AD1188" s="26">
        <f>G1188*0</f>
        <v>0</v>
      </c>
      <c r="AE1188" s="26">
        <f>G1188*(1-0)</f>
        <v>0</v>
      </c>
      <c r="AL1188" s="26">
        <f>F1188*AD1188</f>
        <v>0</v>
      </c>
      <c r="AM1188" s="26">
        <f>F1188*AE1188</f>
        <v>0</v>
      </c>
      <c r="AN1188" s="27" t="s">
        <v>1187</v>
      </c>
      <c r="AO1188" s="27" t="s">
        <v>1202</v>
      </c>
      <c r="AP1188" s="15" t="s">
        <v>1215</v>
      </c>
    </row>
    <row r="1189" spans="1:42" x14ac:dyDescent="0.2">
      <c r="D1189" s="28" t="s">
        <v>1096</v>
      </c>
      <c r="F1189" s="29">
        <v>0.04</v>
      </c>
    </row>
    <row r="1190" spans="1:42" x14ac:dyDescent="0.2">
      <c r="A1190" s="20"/>
      <c r="B1190" s="21" t="s">
        <v>717</v>
      </c>
      <c r="C1190" s="21" t="s">
        <v>695</v>
      </c>
      <c r="D1190" s="57" t="s">
        <v>829</v>
      </c>
      <c r="E1190" s="58"/>
      <c r="F1190" s="58"/>
      <c r="G1190" s="58"/>
      <c r="H1190" s="22">
        <f>SUM(H1191:H1191)</f>
        <v>0</v>
      </c>
      <c r="I1190" s="22">
        <f>SUM(I1191:I1191)</f>
        <v>0</v>
      </c>
      <c r="J1190" s="22">
        <f>H1190+I1190</f>
        <v>0</v>
      </c>
      <c r="K1190" s="15"/>
      <c r="L1190" s="22">
        <f>SUM(L1191:L1191)</f>
        <v>1.4599999999999999E-3</v>
      </c>
      <c r="O1190" s="22">
        <f>IF(P1190="PR",J1190,SUM(N1191:N1191))</f>
        <v>0</v>
      </c>
      <c r="P1190" s="15" t="s">
        <v>1174</v>
      </c>
      <c r="Q1190" s="22">
        <f>IF(P1190="HS",H1190,0)</f>
        <v>0</v>
      </c>
      <c r="R1190" s="22">
        <f>IF(P1190="HS",I1190-O1190,0)</f>
        <v>0</v>
      </c>
      <c r="S1190" s="22">
        <f>IF(P1190="PS",H1190,0)</f>
        <v>0</v>
      </c>
      <c r="T1190" s="22">
        <f>IF(P1190="PS",I1190-O1190,0)</f>
        <v>0</v>
      </c>
      <c r="U1190" s="22">
        <f>IF(P1190="MP",H1190,0)</f>
        <v>0</v>
      </c>
      <c r="V1190" s="22">
        <f>IF(P1190="MP",I1190-O1190,0)</f>
        <v>0</v>
      </c>
      <c r="W1190" s="22">
        <f>IF(P1190="OM",H1190,0)</f>
        <v>0</v>
      </c>
      <c r="X1190" s="15" t="s">
        <v>717</v>
      </c>
      <c r="AH1190" s="22">
        <f>SUM(Y1191:Y1191)</f>
        <v>0</v>
      </c>
      <c r="AI1190" s="22">
        <f>SUM(Z1191:Z1191)</f>
        <v>0</v>
      </c>
      <c r="AJ1190" s="22">
        <f>SUM(AA1191:AA1191)</f>
        <v>0</v>
      </c>
    </row>
    <row r="1191" spans="1:42" x14ac:dyDescent="0.2">
      <c r="A1191" s="23" t="s">
        <v>571</v>
      </c>
      <c r="B1191" s="23" t="s">
        <v>717</v>
      </c>
      <c r="C1191" s="23" t="s">
        <v>734</v>
      </c>
      <c r="D1191" s="23" t="s">
        <v>830</v>
      </c>
      <c r="E1191" s="23" t="s">
        <v>1150</v>
      </c>
      <c r="F1191" s="24">
        <v>1</v>
      </c>
      <c r="G1191" s="24">
        <v>0</v>
      </c>
      <c r="H1191" s="24">
        <f>ROUND(F1191*AD1191,2)</f>
        <v>0</v>
      </c>
      <c r="I1191" s="24">
        <f>J1191-H1191</f>
        <v>0</v>
      </c>
      <c r="J1191" s="24">
        <f>ROUND(F1191*G1191,2)</f>
        <v>0</v>
      </c>
      <c r="K1191" s="24">
        <v>1.4599999999999999E-3</v>
      </c>
      <c r="L1191" s="24">
        <f>F1191*K1191</f>
        <v>1.4599999999999999E-3</v>
      </c>
      <c r="M1191" s="25" t="s">
        <v>7</v>
      </c>
      <c r="N1191" s="24">
        <f>IF(M1191="5",I1191,0)</f>
        <v>0</v>
      </c>
      <c r="Y1191" s="24">
        <f>IF(AC1191=0,J1191,0)</f>
        <v>0</v>
      </c>
      <c r="Z1191" s="24">
        <f>IF(AC1191=15,J1191,0)</f>
        <v>0</v>
      </c>
      <c r="AA1191" s="24">
        <f>IF(AC1191=21,J1191,0)</f>
        <v>0</v>
      </c>
      <c r="AC1191" s="26">
        <v>21</v>
      </c>
      <c r="AD1191" s="26">
        <f>G1191*0</f>
        <v>0</v>
      </c>
      <c r="AE1191" s="26">
        <f>G1191*(1-0)</f>
        <v>0</v>
      </c>
      <c r="AL1191" s="26">
        <f>F1191*AD1191</f>
        <v>0</v>
      </c>
      <c r="AM1191" s="26">
        <f>F1191*AE1191</f>
        <v>0</v>
      </c>
      <c r="AN1191" s="27" t="s">
        <v>1188</v>
      </c>
      <c r="AO1191" s="27" t="s">
        <v>1203</v>
      </c>
      <c r="AP1191" s="15" t="s">
        <v>1215</v>
      </c>
    </row>
    <row r="1192" spans="1:42" x14ac:dyDescent="0.2">
      <c r="D1192" s="28" t="s">
        <v>831</v>
      </c>
      <c r="F1192" s="29">
        <v>1</v>
      </c>
    </row>
    <row r="1193" spans="1:42" x14ac:dyDescent="0.2">
      <c r="A1193" s="20"/>
      <c r="B1193" s="21" t="s">
        <v>717</v>
      </c>
      <c r="C1193" s="21" t="s">
        <v>699</v>
      </c>
      <c r="D1193" s="57" t="s">
        <v>832</v>
      </c>
      <c r="E1193" s="58"/>
      <c r="F1193" s="58"/>
      <c r="G1193" s="58"/>
      <c r="H1193" s="22">
        <f>SUM(H1194:H1221)</f>
        <v>0</v>
      </c>
      <c r="I1193" s="22">
        <f>SUM(I1194:I1221)</f>
        <v>0</v>
      </c>
      <c r="J1193" s="22">
        <f>H1193+I1193</f>
        <v>0</v>
      </c>
      <c r="K1193" s="15"/>
      <c r="L1193" s="22">
        <f>SUM(L1194:L1221)</f>
        <v>5.5379999999999999E-2</v>
      </c>
      <c r="O1193" s="22">
        <f>IF(P1193="PR",J1193,SUM(N1194:N1221))</f>
        <v>0</v>
      </c>
      <c r="P1193" s="15" t="s">
        <v>1174</v>
      </c>
      <c r="Q1193" s="22">
        <f>IF(P1193="HS",H1193,0)</f>
        <v>0</v>
      </c>
      <c r="R1193" s="22">
        <f>IF(P1193="HS",I1193-O1193,0)</f>
        <v>0</v>
      </c>
      <c r="S1193" s="22">
        <f>IF(P1193="PS",H1193,0)</f>
        <v>0</v>
      </c>
      <c r="T1193" s="22">
        <f>IF(P1193="PS",I1193-O1193,0)</f>
        <v>0</v>
      </c>
      <c r="U1193" s="22">
        <f>IF(P1193="MP",H1193,0)</f>
        <v>0</v>
      </c>
      <c r="V1193" s="22">
        <f>IF(P1193="MP",I1193-O1193,0)</f>
        <v>0</v>
      </c>
      <c r="W1193" s="22">
        <f>IF(P1193="OM",H1193,0)</f>
        <v>0</v>
      </c>
      <c r="X1193" s="15" t="s">
        <v>717</v>
      </c>
      <c r="AH1193" s="22">
        <f>SUM(Y1194:Y1221)</f>
        <v>0</v>
      </c>
      <c r="AI1193" s="22">
        <f>SUM(Z1194:Z1221)</f>
        <v>0</v>
      </c>
      <c r="AJ1193" s="22">
        <f>SUM(AA1194:AA1221)</f>
        <v>0</v>
      </c>
    </row>
    <row r="1194" spans="1:42" x14ac:dyDescent="0.2">
      <c r="A1194" s="23" t="s">
        <v>572</v>
      </c>
      <c r="B1194" s="23" t="s">
        <v>717</v>
      </c>
      <c r="C1194" s="23" t="s">
        <v>735</v>
      </c>
      <c r="D1194" s="23" t="s">
        <v>1225</v>
      </c>
      <c r="E1194" s="23" t="s">
        <v>1151</v>
      </c>
      <c r="F1194" s="24">
        <v>1</v>
      </c>
      <c r="G1194" s="24">
        <v>0</v>
      </c>
      <c r="H1194" s="24">
        <f>ROUND(F1194*AD1194,2)</f>
        <v>0</v>
      </c>
      <c r="I1194" s="24">
        <f>J1194-H1194</f>
        <v>0</v>
      </c>
      <c r="J1194" s="24">
        <f>ROUND(F1194*G1194,2)</f>
        <v>0</v>
      </c>
      <c r="K1194" s="24">
        <v>1.41E-3</v>
      </c>
      <c r="L1194" s="24">
        <f>F1194*K1194</f>
        <v>1.41E-3</v>
      </c>
      <c r="M1194" s="25" t="s">
        <v>7</v>
      </c>
      <c r="N1194" s="24">
        <f>IF(M1194="5",I1194,0)</f>
        <v>0</v>
      </c>
      <c r="Y1194" s="24">
        <f>IF(AC1194=0,J1194,0)</f>
        <v>0</v>
      </c>
      <c r="Z1194" s="24">
        <f>IF(AC1194=15,J1194,0)</f>
        <v>0</v>
      </c>
      <c r="AA1194" s="24">
        <f>IF(AC1194=21,J1194,0)</f>
        <v>0</v>
      </c>
      <c r="AC1194" s="26">
        <v>21</v>
      </c>
      <c r="AD1194" s="26">
        <f>G1194*0.538136882129278</f>
        <v>0</v>
      </c>
      <c r="AE1194" s="26">
        <f>G1194*(1-0.538136882129278)</f>
        <v>0</v>
      </c>
      <c r="AL1194" s="26">
        <f>F1194*AD1194</f>
        <v>0</v>
      </c>
      <c r="AM1194" s="26">
        <f>F1194*AE1194</f>
        <v>0</v>
      </c>
      <c r="AN1194" s="27" t="s">
        <v>1189</v>
      </c>
      <c r="AO1194" s="27" t="s">
        <v>1203</v>
      </c>
      <c r="AP1194" s="15" t="s">
        <v>1215</v>
      </c>
    </row>
    <row r="1195" spans="1:42" x14ac:dyDescent="0.2">
      <c r="D1195" s="28" t="s">
        <v>831</v>
      </c>
      <c r="F1195" s="29">
        <v>1</v>
      </c>
    </row>
    <row r="1196" spans="1:42" x14ac:dyDescent="0.2">
      <c r="A1196" s="31" t="s">
        <v>573</v>
      </c>
      <c r="B1196" s="31" t="s">
        <v>717</v>
      </c>
      <c r="C1196" s="31" t="s">
        <v>795</v>
      </c>
      <c r="D1196" s="31" t="s">
        <v>1238</v>
      </c>
      <c r="E1196" s="31" t="s">
        <v>1151</v>
      </c>
      <c r="F1196" s="32">
        <v>1</v>
      </c>
      <c r="G1196" s="32">
        <v>0</v>
      </c>
      <c r="H1196" s="32">
        <f>ROUND(F1196*AD1196,2)</f>
        <v>0</v>
      </c>
      <c r="I1196" s="32">
        <f>J1196-H1196</f>
        <v>0</v>
      </c>
      <c r="J1196" s="32">
        <f>ROUND(F1196*G1196,2)</f>
        <v>0</v>
      </c>
      <c r="K1196" s="32">
        <v>1.4E-2</v>
      </c>
      <c r="L1196" s="32">
        <f>F1196*K1196</f>
        <v>1.4E-2</v>
      </c>
      <c r="M1196" s="33" t="s">
        <v>1170</v>
      </c>
      <c r="N1196" s="32">
        <f>IF(M1196="5",I1196,0)</f>
        <v>0</v>
      </c>
      <c r="Y1196" s="32">
        <f>IF(AC1196=0,J1196,0)</f>
        <v>0</v>
      </c>
      <c r="Z1196" s="32">
        <f>IF(AC1196=15,J1196,0)</f>
        <v>0</v>
      </c>
      <c r="AA1196" s="32">
        <f>IF(AC1196=21,J1196,0)</f>
        <v>0</v>
      </c>
      <c r="AC1196" s="26">
        <v>21</v>
      </c>
      <c r="AD1196" s="26">
        <f>G1196*1</f>
        <v>0</v>
      </c>
      <c r="AE1196" s="26">
        <f>G1196*(1-1)</f>
        <v>0</v>
      </c>
      <c r="AL1196" s="26">
        <f>F1196*AD1196</f>
        <v>0</v>
      </c>
      <c r="AM1196" s="26">
        <f>F1196*AE1196</f>
        <v>0</v>
      </c>
      <c r="AN1196" s="27" t="s">
        <v>1189</v>
      </c>
      <c r="AO1196" s="27" t="s">
        <v>1203</v>
      </c>
      <c r="AP1196" s="15" t="s">
        <v>1215</v>
      </c>
    </row>
    <row r="1197" spans="1:42" x14ac:dyDescent="0.2">
      <c r="A1197" s="23" t="s">
        <v>574</v>
      </c>
      <c r="B1197" s="23" t="s">
        <v>717</v>
      </c>
      <c r="C1197" s="23" t="s">
        <v>737</v>
      </c>
      <c r="D1197" s="23" t="s">
        <v>833</v>
      </c>
      <c r="E1197" s="23" t="s">
        <v>1151</v>
      </c>
      <c r="F1197" s="24">
        <v>1</v>
      </c>
      <c r="G1197" s="24">
        <v>0</v>
      </c>
      <c r="H1197" s="24">
        <f>ROUND(F1197*AD1197,2)</f>
        <v>0</v>
      </c>
      <c r="I1197" s="24">
        <f>J1197-H1197</f>
        <v>0</v>
      </c>
      <c r="J1197" s="24">
        <f>ROUND(F1197*G1197,2)</f>
        <v>0</v>
      </c>
      <c r="K1197" s="24">
        <v>1.1999999999999999E-3</v>
      </c>
      <c r="L1197" s="24">
        <f>F1197*K1197</f>
        <v>1.1999999999999999E-3</v>
      </c>
      <c r="M1197" s="25" t="s">
        <v>7</v>
      </c>
      <c r="N1197" s="24">
        <f>IF(M1197="5",I1197,0)</f>
        <v>0</v>
      </c>
      <c r="Y1197" s="24">
        <f>IF(AC1197=0,J1197,0)</f>
        <v>0</v>
      </c>
      <c r="Z1197" s="24">
        <f>IF(AC1197=15,J1197,0)</f>
        <v>0</v>
      </c>
      <c r="AA1197" s="24">
        <f>IF(AC1197=21,J1197,0)</f>
        <v>0</v>
      </c>
      <c r="AC1197" s="26">
        <v>21</v>
      </c>
      <c r="AD1197" s="26">
        <f>G1197*0.50771855010661</f>
        <v>0</v>
      </c>
      <c r="AE1197" s="26">
        <f>G1197*(1-0.50771855010661)</f>
        <v>0</v>
      </c>
      <c r="AL1197" s="26">
        <f>F1197*AD1197</f>
        <v>0</v>
      </c>
      <c r="AM1197" s="26">
        <f>F1197*AE1197</f>
        <v>0</v>
      </c>
      <c r="AN1197" s="27" t="s">
        <v>1189</v>
      </c>
      <c r="AO1197" s="27" t="s">
        <v>1203</v>
      </c>
      <c r="AP1197" s="15" t="s">
        <v>1215</v>
      </c>
    </row>
    <row r="1198" spans="1:42" x14ac:dyDescent="0.2">
      <c r="D1198" s="28" t="s">
        <v>831</v>
      </c>
      <c r="F1198" s="29">
        <v>1</v>
      </c>
    </row>
    <row r="1199" spans="1:42" x14ac:dyDescent="0.2">
      <c r="A1199" s="31" t="s">
        <v>575</v>
      </c>
      <c r="B1199" s="31" t="s">
        <v>717</v>
      </c>
      <c r="C1199" s="31" t="s">
        <v>739</v>
      </c>
      <c r="D1199" s="31" t="s">
        <v>834</v>
      </c>
      <c r="E1199" s="31" t="s">
        <v>1151</v>
      </c>
      <c r="F1199" s="32">
        <v>1</v>
      </c>
      <c r="G1199" s="32">
        <v>0</v>
      </c>
      <c r="H1199" s="32">
        <f>ROUND(F1199*AD1199,2)</f>
        <v>0</v>
      </c>
      <c r="I1199" s="32">
        <f>J1199-H1199</f>
        <v>0</v>
      </c>
      <c r="J1199" s="32">
        <f>ROUND(F1199*G1199,2)</f>
        <v>0</v>
      </c>
      <c r="K1199" s="32">
        <v>7.3999999999999999E-4</v>
      </c>
      <c r="L1199" s="32">
        <f>F1199*K1199</f>
        <v>7.3999999999999999E-4</v>
      </c>
      <c r="M1199" s="33" t="s">
        <v>1170</v>
      </c>
      <c r="N1199" s="32">
        <f>IF(M1199="5",I1199,0)</f>
        <v>0</v>
      </c>
      <c r="Y1199" s="32">
        <f>IF(AC1199=0,J1199,0)</f>
        <v>0</v>
      </c>
      <c r="Z1199" s="32">
        <f>IF(AC1199=15,J1199,0)</f>
        <v>0</v>
      </c>
      <c r="AA1199" s="32">
        <f>IF(AC1199=21,J1199,0)</f>
        <v>0</v>
      </c>
      <c r="AC1199" s="26">
        <v>21</v>
      </c>
      <c r="AD1199" s="26">
        <f>G1199*1</f>
        <v>0</v>
      </c>
      <c r="AE1199" s="26">
        <f>G1199*(1-1)</f>
        <v>0</v>
      </c>
      <c r="AL1199" s="26">
        <f>F1199*AD1199</f>
        <v>0</v>
      </c>
      <c r="AM1199" s="26">
        <f>F1199*AE1199</f>
        <v>0</v>
      </c>
      <c r="AN1199" s="27" t="s">
        <v>1189</v>
      </c>
      <c r="AO1199" s="27" t="s">
        <v>1203</v>
      </c>
      <c r="AP1199" s="15" t="s">
        <v>1215</v>
      </c>
    </row>
    <row r="1200" spans="1:42" x14ac:dyDescent="0.2">
      <c r="A1200" s="31" t="s">
        <v>576</v>
      </c>
      <c r="B1200" s="31" t="s">
        <v>717</v>
      </c>
      <c r="C1200" s="31" t="s">
        <v>738</v>
      </c>
      <c r="D1200" s="31" t="s">
        <v>1240</v>
      </c>
      <c r="E1200" s="31" t="s">
        <v>1151</v>
      </c>
      <c r="F1200" s="32">
        <v>1</v>
      </c>
      <c r="G1200" s="32">
        <v>0</v>
      </c>
      <c r="H1200" s="32">
        <f>ROUND(F1200*AD1200,2)</f>
        <v>0</v>
      </c>
      <c r="I1200" s="32">
        <f>J1200-H1200</f>
        <v>0</v>
      </c>
      <c r="J1200" s="32">
        <f>ROUND(F1200*G1200,2)</f>
        <v>0</v>
      </c>
      <c r="K1200" s="32">
        <v>1.0499999999999999E-3</v>
      </c>
      <c r="L1200" s="32">
        <f>F1200*K1200</f>
        <v>1.0499999999999999E-3</v>
      </c>
      <c r="M1200" s="33" t="s">
        <v>1170</v>
      </c>
      <c r="N1200" s="32">
        <f>IF(M1200="5",I1200,0)</f>
        <v>0</v>
      </c>
      <c r="Y1200" s="32">
        <f>IF(AC1200=0,J1200,0)</f>
        <v>0</v>
      </c>
      <c r="Z1200" s="32">
        <f>IF(AC1200=15,J1200,0)</f>
        <v>0</v>
      </c>
      <c r="AA1200" s="32">
        <f>IF(AC1200=21,J1200,0)</f>
        <v>0</v>
      </c>
      <c r="AC1200" s="26">
        <v>21</v>
      </c>
      <c r="AD1200" s="26">
        <f>G1200*1</f>
        <v>0</v>
      </c>
      <c r="AE1200" s="26">
        <f>G1200*(1-1)</f>
        <v>0</v>
      </c>
      <c r="AL1200" s="26">
        <f>F1200*AD1200</f>
        <v>0</v>
      </c>
      <c r="AM1200" s="26">
        <f>F1200*AE1200</f>
        <v>0</v>
      </c>
      <c r="AN1200" s="27" t="s">
        <v>1189</v>
      </c>
      <c r="AO1200" s="27" t="s">
        <v>1203</v>
      </c>
      <c r="AP1200" s="15" t="s">
        <v>1215</v>
      </c>
    </row>
    <row r="1201" spans="1:42" x14ac:dyDescent="0.2">
      <c r="A1201" s="23" t="s">
        <v>577</v>
      </c>
      <c r="B1201" s="23" t="s">
        <v>717</v>
      </c>
      <c r="C1201" s="23" t="s">
        <v>740</v>
      </c>
      <c r="D1201" s="23" t="s">
        <v>835</v>
      </c>
      <c r="E1201" s="23" t="s">
        <v>1152</v>
      </c>
      <c r="F1201" s="24">
        <v>1</v>
      </c>
      <c r="G1201" s="24">
        <v>0</v>
      </c>
      <c r="H1201" s="24">
        <f>ROUND(F1201*AD1201,2)</f>
        <v>0</v>
      </c>
      <c r="I1201" s="24">
        <f>J1201-H1201</f>
        <v>0</v>
      </c>
      <c r="J1201" s="24">
        <f>ROUND(F1201*G1201,2)</f>
        <v>0</v>
      </c>
      <c r="K1201" s="24">
        <v>4.0000000000000001E-3</v>
      </c>
      <c r="L1201" s="24">
        <f>F1201*K1201</f>
        <v>4.0000000000000001E-3</v>
      </c>
      <c r="M1201" s="25" t="s">
        <v>7</v>
      </c>
      <c r="N1201" s="24">
        <f>IF(M1201="5",I1201,0)</f>
        <v>0</v>
      </c>
      <c r="Y1201" s="24">
        <f>IF(AC1201=0,J1201,0)</f>
        <v>0</v>
      </c>
      <c r="Z1201" s="24">
        <f>IF(AC1201=15,J1201,0)</f>
        <v>0</v>
      </c>
      <c r="AA1201" s="24">
        <f>IF(AC1201=21,J1201,0)</f>
        <v>0</v>
      </c>
      <c r="AC1201" s="26">
        <v>21</v>
      </c>
      <c r="AD1201" s="26">
        <f>G1201*0.62904717853839</f>
        <v>0</v>
      </c>
      <c r="AE1201" s="26">
        <f>G1201*(1-0.62904717853839)</f>
        <v>0</v>
      </c>
      <c r="AL1201" s="26">
        <f>F1201*AD1201</f>
        <v>0</v>
      </c>
      <c r="AM1201" s="26">
        <f>F1201*AE1201</f>
        <v>0</v>
      </c>
      <c r="AN1201" s="27" t="s">
        <v>1189</v>
      </c>
      <c r="AO1201" s="27" t="s">
        <v>1203</v>
      </c>
      <c r="AP1201" s="15" t="s">
        <v>1215</v>
      </c>
    </row>
    <row r="1202" spans="1:42" x14ac:dyDescent="0.2">
      <c r="D1202" s="28" t="s">
        <v>831</v>
      </c>
      <c r="F1202" s="29">
        <v>1</v>
      </c>
    </row>
    <row r="1203" spans="1:42" x14ac:dyDescent="0.2">
      <c r="A1203" s="31" t="s">
        <v>578</v>
      </c>
      <c r="B1203" s="31" t="s">
        <v>717</v>
      </c>
      <c r="C1203" s="31" t="s">
        <v>741</v>
      </c>
      <c r="D1203" s="31" t="s">
        <v>1224</v>
      </c>
      <c r="E1203" s="31" t="s">
        <v>1151</v>
      </c>
      <c r="F1203" s="32">
        <v>1</v>
      </c>
      <c r="G1203" s="32">
        <v>0</v>
      </c>
      <c r="H1203" s="32">
        <f>ROUND(F1203*AD1203,2)</f>
        <v>0</v>
      </c>
      <c r="I1203" s="32">
        <f>J1203-H1203</f>
        <v>0</v>
      </c>
      <c r="J1203" s="32">
        <f>ROUND(F1203*G1203,2)</f>
        <v>0</v>
      </c>
      <c r="K1203" s="32">
        <v>1E-3</v>
      </c>
      <c r="L1203" s="32">
        <f>F1203*K1203</f>
        <v>1E-3</v>
      </c>
      <c r="M1203" s="33" t="s">
        <v>1170</v>
      </c>
      <c r="N1203" s="32">
        <f>IF(M1203="5",I1203,0)</f>
        <v>0</v>
      </c>
      <c r="Y1203" s="32">
        <f>IF(AC1203=0,J1203,0)</f>
        <v>0</v>
      </c>
      <c r="Z1203" s="32">
        <f>IF(AC1203=15,J1203,0)</f>
        <v>0</v>
      </c>
      <c r="AA1203" s="32">
        <f>IF(AC1203=21,J1203,0)</f>
        <v>0</v>
      </c>
      <c r="AC1203" s="26">
        <v>21</v>
      </c>
      <c r="AD1203" s="26">
        <f>G1203*1</f>
        <v>0</v>
      </c>
      <c r="AE1203" s="26">
        <f>G1203*(1-1)</f>
        <v>0</v>
      </c>
      <c r="AL1203" s="26">
        <f>F1203*AD1203</f>
        <v>0</v>
      </c>
      <c r="AM1203" s="26">
        <f>F1203*AE1203</f>
        <v>0</v>
      </c>
      <c r="AN1203" s="27" t="s">
        <v>1189</v>
      </c>
      <c r="AO1203" s="27" t="s">
        <v>1203</v>
      </c>
      <c r="AP1203" s="15" t="s">
        <v>1215</v>
      </c>
    </row>
    <row r="1204" spans="1:42" x14ac:dyDescent="0.2">
      <c r="D1204" s="28" t="s">
        <v>831</v>
      </c>
      <c r="F1204" s="29">
        <v>1</v>
      </c>
      <c r="J1204" s="1">
        <f>ROUND(F1204*G1204,2)</f>
        <v>0</v>
      </c>
    </row>
    <row r="1205" spans="1:42" x14ac:dyDescent="0.2">
      <c r="A1205" s="31" t="s">
        <v>579</v>
      </c>
      <c r="B1205" s="31" t="s">
        <v>717</v>
      </c>
      <c r="C1205" s="31" t="s">
        <v>742</v>
      </c>
      <c r="D1205" s="31" t="s">
        <v>1241</v>
      </c>
      <c r="E1205" s="31" t="s">
        <v>1151</v>
      </c>
      <c r="F1205" s="32">
        <v>1</v>
      </c>
      <c r="G1205" s="32">
        <v>0</v>
      </c>
      <c r="H1205" s="32">
        <f>ROUND(F1205*AD1205,2)</f>
        <v>0</v>
      </c>
      <c r="I1205" s="32">
        <f>J1205-H1205</f>
        <v>0</v>
      </c>
      <c r="J1205" s="32">
        <f>ROUND(F1205*G1205,2)</f>
        <v>0</v>
      </c>
      <c r="K1205" s="32">
        <v>1.4500000000000001E-2</v>
      </c>
      <c r="L1205" s="32">
        <f>F1205*K1205</f>
        <v>1.4500000000000001E-2</v>
      </c>
      <c r="M1205" s="33" t="s">
        <v>1170</v>
      </c>
      <c r="N1205" s="32">
        <f>IF(M1205="5",I1205,0)</f>
        <v>0</v>
      </c>
      <c r="Y1205" s="32">
        <f>IF(AC1205=0,J1205,0)</f>
        <v>0</v>
      </c>
      <c r="Z1205" s="32">
        <f>IF(AC1205=15,J1205,0)</f>
        <v>0</v>
      </c>
      <c r="AA1205" s="32">
        <f>IF(AC1205=21,J1205,0)</f>
        <v>0</v>
      </c>
      <c r="AC1205" s="26">
        <v>21</v>
      </c>
      <c r="AD1205" s="26">
        <f>G1205*1</f>
        <v>0</v>
      </c>
      <c r="AE1205" s="26">
        <f>G1205*(1-1)</f>
        <v>0</v>
      </c>
      <c r="AL1205" s="26">
        <f>F1205*AD1205</f>
        <v>0</v>
      </c>
      <c r="AM1205" s="26">
        <f>F1205*AE1205</f>
        <v>0</v>
      </c>
      <c r="AN1205" s="27" t="s">
        <v>1189</v>
      </c>
      <c r="AO1205" s="27" t="s">
        <v>1203</v>
      </c>
      <c r="AP1205" s="15" t="s">
        <v>1215</v>
      </c>
    </row>
    <row r="1206" spans="1:42" x14ac:dyDescent="0.2">
      <c r="D1206" s="28" t="s">
        <v>831</v>
      </c>
      <c r="F1206" s="29">
        <v>1</v>
      </c>
    </row>
    <row r="1207" spans="1:42" x14ac:dyDescent="0.2">
      <c r="A1207" s="23" t="s">
        <v>580</v>
      </c>
      <c r="B1207" s="23" t="s">
        <v>717</v>
      </c>
      <c r="C1207" s="23" t="s">
        <v>743</v>
      </c>
      <c r="D1207" s="23" t="s">
        <v>836</v>
      </c>
      <c r="E1207" s="23" t="s">
        <v>1152</v>
      </c>
      <c r="F1207" s="24">
        <v>1</v>
      </c>
      <c r="G1207" s="24">
        <v>0</v>
      </c>
      <c r="H1207" s="24">
        <f>ROUND(F1207*AD1207,2)</f>
        <v>0</v>
      </c>
      <c r="I1207" s="24">
        <f>J1207-H1207</f>
        <v>0</v>
      </c>
      <c r="J1207" s="24">
        <f>ROUND(F1207*G1207,2)</f>
        <v>0</v>
      </c>
      <c r="K1207" s="24">
        <v>1.7000000000000001E-4</v>
      </c>
      <c r="L1207" s="24">
        <f>F1207*K1207</f>
        <v>1.7000000000000001E-4</v>
      </c>
      <c r="M1207" s="25" t="s">
        <v>7</v>
      </c>
      <c r="N1207" s="24">
        <f>IF(M1207="5",I1207,0)</f>
        <v>0</v>
      </c>
      <c r="Y1207" s="24">
        <f>IF(AC1207=0,J1207,0)</f>
        <v>0</v>
      </c>
      <c r="Z1207" s="24">
        <f>IF(AC1207=15,J1207,0)</f>
        <v>0</v>
      </c>
      <c r="AA1207" s="24">
        <f>IF(AC1207=21,J1207,0)</f>
        <v>0</v>
      </c>
      <c r="AC1207" s="26">
        <v>21</v>
      </c>
      <c r="AD1207" s="26">
        <f>G1207*0.503959731543624</f>
        <v>0</v>
      </c>
      <c r="AE1207" s="26">
        <f>G1207*(1-0.503959731543624)</f>
        <v>0</v>
      </c>
      <c r="AL1207" s="26">
        <f>F1207*AD1207</f>
        <v>0</v>
      </c>
      <c r="AM1207" s="26">
        <f>F1207*AE1207</f>
        <v>0</v>
      </c>
      <c r="AN1207" s="27" t="s">
        <v>1189</v>
      </c>
      <c r="AO1207" s="27" t="s">
        <v>1203</v>
      </c>
      <c r="AP1207" s="15" t="s">
        <v>1215</v>
      </c>
    </row>
    <row r="1208" spans="1:42" x14ac:dyDescent="0.2">
      <c r="D1208" s="28" t="s">
        <v>831</v>
      </c>
      <c r="F1208" s="29">
        <v>1</v>
      </c>
    </row>
    <row r="1209" spans="1:42" x14ac:dyDescent="0.2">
      <c r="A1209" s="23" t="s">
        <v>581</v>
      </c>
      <c r="B1209" s="23" t="s">
        <v>717</v>
      </c>
      <c r="C1209" s="23" t="s">
        <v>798</v>
      </c>
      <c r="D1209" s="23" t="s">
        <v>1220</v>
      </c>
      <c r="E1209" s="23" t="s">
        <v>1148</v>
      </c>
      <c r="F1209" s="24">
        <v>0.9</v>
      </c>
      <c r="G1209" s="24">
        <v>0</v>
      </c>
      <c r="H1209" s="24">
        <f>ROUND(F1209*AD1209,2)</f>
        <v>0</v>
      </c>
      <c r="I1209" s="24">
        <f>J1209-H1209</f>
        <v>0</v>
      </c>
      <c r="J1209" s="24">
        <f>ROUND(F1209*G1209,2)</f>
        <v>0</v>
      </c>
      <c r="K1209" s="24">
        <v>8.9999999999999993E-3</v>
      </c>
      <c r="L1209" s="24">
        <f>F1209*K1209</f>
        <v>8.0999999999999996E-3</v>
      </c>
      <c r="M1209" s="25" t="s">
        <v>7</v>
      </c>
      <c r="N1209" s="24">
        <f>IF(M1209="5",I1209,0)</f>
        <v>0</v>
      </c>
      <c r="Y1209" s="24">
        <f>IF(AC1209=0,J1209,0)</f>
        <v>0</v>
      </c>
      <c r="Z1209" s="24">
        <f>IF(AC1209=15,J1209,0)</f>
        <v>0</v>
      </c>
      <c r="AA1209" s="24">
        <f>IF(AC1209=21,J1209,0)</f>
        <v>0</v>
      </c>
      <c r="AC1209" s="26">
        <v>21</v>
      </c>
      <c r="AD1209" s="26">
        <f>G1209*1</f>
        <v>0</v>
      </c>
      <c r="AE1209" s="26">
        <f>G1209*(1-1)</f>
        <v>0</v>
      </c>
      <c r="AL1209" s="26">
        <f>F1209*AD1209</f>
        <v>0</v>
      </c>
      <c r="AM1209" s="26">
        <f>F1209*AE1209</f>
        <v>0</v>
      </c>
      <c r="AN1209" s="27" t="s">
        <v>1189</v>
      </c>
      <c r="AO1209" s="27" t="s">
        <v>1203</v>
      </c>
      <c r="AP1209" s="15" t="s">
        <v>1215</v>
      </c>
    </row>
    <row r="1210" spans="1:42" x14ac:dyDescent="0.2">
      <c r="D1210" s="28" t="s">
        <v>1097</v>
      </c>
      <c r="F1210" s="29">
        <v>0.9</v>
      </c>
    </row>
    <row r="1211" spans="1:42" x14ac:dyDescent="0.2">
      <c r="A1211" s="23" t="s">
        <v>582</v>
      </c>
      <c r="B1211" s="23" t="s">
        <v>717</v>
      </c>
      <c r="C1211" s="23" t="s">
        <v>745</v>
      </c>
      <c r="D1211" s="23" t="s">
        <v>1221</v>
      </c>
      <c r="E1211" s="23" t="s">
        <v>1151</v>
      </c>
      <c r="F1211" s="24">
        <v>1</v>
      </c>
      <c r="G1211" s="24">
        <v>0</v>
      </c>
      <c r="H1211" s="24">
        <f>ROUND(F1211*AD1211,2)</f>
        <v>0</v>
      </c>
      <c r="I1211" s="24">
        <f>J1211-H1211</f>
        <v>0</v>
      </c>
      <c r="J1211" s="24">
        <f>ROUND(F1211*G1211,2)</f>
        <v>0</v>
      </c>
      <c r="K1211" s="24">
        <v>7.0000000000000001E-3</v>
      </c>
      <c r="L1211" s="24">
        <f>F1211*K1211</f>
        <v>7.0000000000000001E-3</v>
      </c>
      <c r="M1211" s="25" t="s">
        <v>7</v>
      </c>
      <c r="N1211" s="24">
        <f>IF(M1211="5",I1211,0)</f>
        <v>0</v>
      </c>
      <c r="Y1211" s="24">
        <f>IF(AC1211=0,J1211,0)</f>
        <v>0</v>
      </c>
      <c r="Z1211" s="24">
        <f>IF(AC1211=15,J1211,0)</f>
        <v>0</v>
      </c>
      <c r="AA1211" s="24">
        <f>IF(AC1211=21,J1211,0)</f>
        <v>0</v>
      </c>
      <c r="AC1211" s="26">
        <v>21</v>
      </c>
      <c r="AD1211" s="26">
        <f>G1211*1</f>
        <v>0</v>
      </c>
      <c r="AE1211" s="26">
        <f>G1211*(1-1)</f>
        <v>0</v>
      </c>
      <c r="AL1211" s="26">
        <f>F1211*AD1211</f>
        <v>0</v>
      </c>
      <c r="AM1211" s="26">
        <f>F1211*AE1211</f>
        <v>0</v>
      </c>
      <c r="AN1211" s="27" t="s">
        <v>1189</v>
      </c>
      <c r="AO1211" s="27" t="s">
        <v>1203</v>
      </c>
      <c r="AP1211" s="15" t="s">
        <v>1215</v>
      </c>
    </row>
    <row r="1212" spans="1:42" x14ac:dyDescent="0.2">
      <c r="D1212" s="28" t="s">
        <v>831</v>
      </c>
      <c r="F1212" s="29">
        <v>1</v>
      </c>
    </row>
    <row r="1213" spans="1:42" x14ac:dyDescent="0.2">
      <c r="A1213" s="23" t="s">
        <v>583</v>
      </c>
      <c r="B1213" s="23" t="s">
        <v>717</v>
      </c>
      <c r="C1213" s="23" t="s">
        <v>746</v>
      </c>
      <c r="D1213" s="23" t="s">
        <v>1242</v>
      </c>
      <c r="E1213" s="23" t="s">
        <v>1151</v>
      </c>
      <c r="F1213" s="24">
        <v>1</v>
      </c>
      <c r="G1213" s="24">
        <v>0</v>
      </c>
      <c r="H1213" s="24">
        <f>ROUND(F1213*AD1213,2)</f>
        <v>0</v>
      </c>
      <c r="I1213" s="24">
        <f>J1213-H1213</f>
        <v>0</v>
      </c>
      <c r="J1213" s="24">
        <f>ROUND(F1213*G1213,2)</f>
        <v>0</v>
      </c>
      <c r="K1213" s="24">
        <v>2.7999999999999998E-4</v>
      </c>
      <c r="L1213" s="24">
        <f>F1213*K1213</f>
        <v>2.7999999999999998E-4</v>
      </c>
      <c r="M1213" s="25" t="s">
        <v>7</v>
      </c>
      <c r="N1213" s="24">
        <f>IF(M1213="5",I1213,0)</f>
        <v>0</v>
      </c>
      <c r="Y1213" s="24">
        <f>IF(AC1213=0,J1213,0)</f>
        <v>0</v>
      </c>
      <c r="Z1213" s="24">
        <f>IF(AC1213=15,J1213,0)</f>
        <v>0</v>
      </c>
      <c r="AA1213" s="24">
        <f>IF(AC1213=21,J1213,0)</f>
        <v>0</v>
      </c>
      <c r="AC1213" s="26">
        <v>21</v>
      </c>
      <c r="AD1213" s="26">
        <f>G1213*1</f>
        <v>0</v>
      </c>
      <c r="AE1213" s="26">
        <f>G1213*(1-1)</f>
        <v>0</v>
      </c>
      <c r="AL1213" s="26">
        <f>F1213*AD1213</f>
        <v>0</v>
      </c>
      <c r="AM1213" s="26">
        <f>F1213*AE1213</f>
        <v>0</v>
      </c>
      <c r="AN1213" s="27" t="s">
        <v>1189</v>
      </c>
      <c r="AO1213" s="27" t="s">
        <v>1203</v>
      </c>
      <c r="AP1213" s="15" t="s">
        <v>1215</v>
      </c>
    </row>
    <row r="1214" spans="1:42" x14ac:dyDescent="0.2">
      <c r="D1214" s="28" t="s">
        <v>831</v>
      </c>
      <c r="F1214" s="29">
        <v>1</v>
      </c>
    </row>
    <row r="1215" spans="1:42" x14ac:dyDescent="0.2">
      <c r="A1215" s="23" t="s">
        <v>584</v>
      </c>
      <c r="B1215" s="23" t="s">
        <v>717</v>
      </c>
      <c r="C1215" s="23" t="s">
        <v>747</v>
      </c>
      <c r="D1215" s="23" t="s">
        <v>1243</v>
      </c>
      <c r="E1215" s="23" t="s">
        <v>1151</v>
      </c>
      <c r="F1215" s="24">
        <v>1</v>
      </c>
      <c r="G1215" s="24">
        <v>0</v>
      </c>
      <c r="H1215" s="24">
        <f>ROUND(F1215*AD1215,2)</f>
        <v>0</v>
      </c>
      <c r="I1215" s="24">
        <f>J1215-H1215</f>
        <v>0</v>
      </c>
      <c r="J1215" s="24">
        <f>ROUND(F1215*G1215,2)</f>
        <v>0</v>
      </c>
      <c r="K1215" s="24">
        <v>1.1000000000000001E-3</v>
      </c>
      <c r="L1215" s="24">
        <f>F1215*K1215</f>
        <v>1.1000000000000001E-3</v>
      </c>
      <c r="M1215" s="25" t="s">
        <v>7</v>
      </c>
      <c r="N1215" s="24">
        <f>IF(M1215="5",I1215,0)</f>
        <v>0</v>
      </c>
      <c r="Y1215" s="24">
        <f>IF(AC1215=0,J1215,0)</f>
        <v>0</v>
      </c>
      <c r="Z1215" s="24">
        <f>IF(AC1215=15,J1215,0)</f>
        <v>0</v>
      </c>
      <c r="AA1215" s="24">
        <f>IF(AC1215=21,J1215,0)</f>
        <v>0</v>
      </c>
      <c r="AC1215" s="26">
        <v>21</v>
      </c>
      <c r="AD1215" s="26">
        <f>G1215*1</f>
        <v>0</v>
      </c>
      <c r="AE1215" s="26">
        <f>G1215*(1-1)</f>
        <v>0</v>
      </c>
      <c r="AL1215" s="26">
        <f>F1215*AD1215</f>
        <v>0</v>
      </c>
      <c r="AM1215" s="26">
        <f>F1215*AE1215</f>
        <v>0</v>
      </c>
      <c r="AN1215" s="27" t="s">
        <v>1189</v>
      </c>
      <c r="AO1215" s="27" t="s">
        <v>1203</v>
      </c>
      <c r="AP1215" s="15" t="s">
        <v>1215</v>
      </c>
    </row>
    <row r="1216" spans="1:42" x14ac:dyDescent="0.2">
      <c r="D1216" s="28" t="s">
        <v>831</v>
      </c>
      <c r="F1216" s="29">
        <v>1</v>
      </c>
    </row>
    <row r="1217" spans="1:42" x14ac:dyDescent="0.2">
      <c r="A1217" s="23" t="s">
        <v>585</v>
      </c>
      <c r="B1217" s="23" t="s">
        <v>717</v>
      </c>
      <c r="C1217" s="23" t="s">
        <v>748</v>
      </c>
      <c r="D1217" s="23" t="s">
        <v>837</v>
      </c>
      <c r="E1217" s="23" t="s">
        <v>1151</v>
      </c>
      <c r="F1217" s="24">
        <v>1</v>
      </c>
      <c r="G1217" s="24">
        <v>0</v>
      </c>
      <c r="H1217" s="24">
        <f>ROUND(F1217*AD1217,2)</f>
        <v>0</v>
      </c>
      <c r="I1217" s="24">
        <f>J1217-H1217</f>
        <v>0</v>
      </c>
      <c r="J1217" s="24">
        <f>ROUND(F1217*G1217,2)</f>
        <v>0</v>
      </c>
      <c r="K1217" s="24">
        <v>1.2999999999999999E-4</v>
      </c>
      <c r="L1217" s="24">
        <f>F1217*K1217</f>
        <v>1.2999999999999999E-4</v>
      </c>
      <c r="M1217" s="25" t="s">
        <v>7</v>
      </c>
      <c r="N1217" s="24">
        <f>IF(M1217="5",I1217,0)</f>
        <v>0</v>
      </c>
      <c r="Y1217" s="24">
        <f>IF(AC1217=0,J1217,0)</f>
        <v>0</v>
      </c>
      <c r="Z1217" s="24">
        <f>IF(AC1217=15,J1217,0)</f>
        <v>0</v>
      </c>
      <c r="AA1217" s="24">
        <f>IF(AC1217=21,J1217,0)</f>
        <v>0</v>
      </c>
      <c r="AC1217" s="26">
        <v>21</v>
      </c>
      <c r="AD1217" s="26">
        <f>G1217*0.234411764705882</f>
        <v>0</v>
      </c>
      <c r="AE1217" s="26">
        <f>G1217*(1-0.234411764705882)</f>
        <v>0</v>
      </c>
      <c r="AL1217" s="26">
        <f>F1217*AD1217</f>
        <v>0</v>
      </c>
      <c r="AM1217" s="26">
        <f>F1217*AE1217</f>
        <v>0</v>
      </c>
      <c r="AN1217" s="27" t="s">
        <v>1189</v>
      </c>
      <c r="AO1217" s="27" t="s">
        <v>1203</v>
      </c>
      <c r="AP1217" s="15" t="s">
        <v>1215</v>
      </c>
    </row>
    <row r="1218" spans="1:42" x14ac:dyDescent="0.2">
      <c r="D1218" s="28" t="s">
        <v>831</v>
      </c>
      <c r="F1218" s="29">
        <v>1</v>
      </c>
    </row>
    <row r="1219" spans="1:42" x14ac:dyDescent="0.2">
      <c r="A1219" s="23" t="s">
        <v>586</v>
      </c>
      <c r="B1219" s="23" t="s">
        <v>717</v>
      </c>
      <c r="C1219" s="23" t="s">
        <v>749</v>
      </c>
      <c r="D1219" s="23" t="s">
        <v>1245</v>
      </c>
      <c r="E1219" s="23" t="s">
        <v>1151</v>
      </c>
      <c r="F1219" s="24">
        <v>1</v>
      </c>
      <c r="G1219" s="24">
        <v>0</v>
      </c>
      <c r="H1219" s="24">
        <f>ROUND(F1219*AD1219,2)</f>
        <v>0</v>
      </c>
      <c r="I1219" s="24">
        <f>J1219-H1219</f>
        <v>0</v>
      </c>
      <c r="J1219" s="24">
        <f>ROUND(F1219*G1219,2)</f>
        <v>0</v>
      </c>
      <c r="K1219" s="24">
        <v>6.9999999999999999E-4</v>
      </c>
      <c r="L1219" s="24">
        <f>F1219*K1219</f>
        <v>6.9999999999999999E-4</v>
      </c>
      <c r="M1219" s="25" t="s">
        <v>7</v>
      </c>
      <c r="N1219" s="24">
        <f>IF(M1219="5",I1219,0)</f>
        <v>0</v>
      </c>
      <c r="Y1219" s="24">
        <f>IF(AC1219=0,J1219,0)</f>
        <v>0</v>
      </c>
      <c r="Z1219" s="24">
        <f>IF(AC1219=15,J1219,0)</f>
        <v>0</v>
      </c>
      <c r="AA1219" s="24">
        <f>IF(AC1219=21,J1219,0)</f>
        <v>0</v>
      </c>
      <c r="AC1219" s="26">
        <v>21</v>
      </c>
      <c r="AD1219" s="26">
        <f>G1219*1</f>
        <v>0</v>
      </c>
      <c r="AE1219" s="26">
        <f>G1219*(1-1)</f>
        <v>0</v>
      </c>
      <c r="AL1219" s="26">
        <f>F1219*AD1219</f>
        <v>0</v>
      </c>
      <c r="AM1219" s="26">
        <f>F1219*AE1219</f>
        <v>0</v>
      </c>
      <c r="AN1219" s="27" t="s">
        <v>1189</v>
      </c>
      <c r="AO1219" s="27" t="s">
        <v>1203</v>
      </c>
      <c r="AP1219" s="15" t="s">
        <v>1215</v>
      </c>
    </row>
    <row r="1220" spans="1:42" x14ac:dyDescent="0.2">
      <c r="D1220" s="28" t="s">
        <v>831</v>
      </c>
      <c r="F1220" s="29">
        <v>1</v>
      </c>
    </row>
    <row r="1221" spans="1:42" x14ac:dyDescent="0.2">
      <c r="A1221" s="23" t="s">
        <v>587</v>
      </c>
      <c r="B1221" s="23" t="s">
        <v>717</v>
      </c>
      <c r="C1221" s="23" t="s">
        <v>750</v>
      </c>
      <c r="D1221" s="23" t="s">
        <v>838</v>
      </c>
      <c r="E1221" s="23" t="s">
        <v>1149</v>
      </c>
      <c r="F1221" s="24">
        <v>0.06</v>
      </c>
      <c r="G1221" s="24">
        <v>0</v>
      </c>
      <c r="H1221" s="24">
        <f>ROUND(F1221*AD1221,2)</f>
        <v>0</v>
      </c>
      <c r="I1221" s="24">
        <f>J1221-H1221</f>
        <v>0</v>
      </c>
      <c r="J1221" s="24">
        <f>ROUND(F1221*G1221,2)</f>
        <v>0</v>
      </c>
      <c r="K1221" s="24">
        <v>0</v>
      </c>
      <c r="L1221" s="24">
        <f>F1221*K1221</f>
        <v>0</v>
      </c>
      <c r="M1221" s="25" t="s">
        <v>11</v>
      </c>
      <c r="N1221" s="24">
        <f>IF(M1221="5",I1221,0)</f>
        <v>0</v>
      </c>
      <c r="Y1221" s="24">
        <f>IF(AC1221=0,J1221,0)</f>
        <v>0</v>
      </c>
      <c r="Z1221" s="24">
        <f>IF(AC1221=15,J1221,0)</f>
        <v>0</v>
      </c>
      <c r="AA1221" s="24">
        <f>IF(AC1221=21,J1221,0)</f>
        <v>0</v>
      </c>
      <c r="AC1221" s="26">
        <v>21</v>
      </c>
      <c r="AD1221" s="26">
        <f>G1221*0</f>
        <v>0</v>
      </c>
      <c r="AE1221" s="26">
        <f>G1221*(1-0)</f>
        <v>0</v>
      </c>
      <c r="AL1221" s="26">
        <f>F1221*AD1221</f>
        <v>0</v>
      </c>
      <c r="AM1221" s="26">
        <f>F1221*AE1221</f>
        <v>0</v>
      </c>
      <c r="AN1221" s="27" t="s">
        <v>1189</v>
      </c>
      <c r="AO1221" s="27" t="s">
        <v>1203</v>
      </c>
      <c r="AP1221" s="15" t="s">
        <v>1215</v>
      </c>
    </row>
    <row r="1222" spans="1:42" x14ac:dyDescent="0.2">
      <c r="D1222" s="28" t="s">
        <v>1098</v>
      </c>
      <c r="F1222" s="29">
        <v>0.06</v>
      </c>
    </row>
    <row r="1223" spans="1:42" x14ac:dyDescent="0.2">
      <c r="A1223" s="20"/>
      <c r="B1223" s="21" t="s">
        <v>717</v>
      </c>
      <c r="C1223" s="21" t="s">
        <v>704</v>
      </c>
      <c r="D1223" s="57" t="s">
        <v>841</v>
      </c>
      <c r="E1223" s="58"/>
      <c r="F1223" s="58"/>
      <c r="G1223" s="58"/>
      <c r="H1223" s="22">
        <f>SUM(H1224:H1231)</f>
        <v>0</v>
      </c>
      <c r="I1223" s="22">
        <f>SUM(I1224:I1231)</f>
        <v>0</v>
      </c>
      <c r="J1223" s="22">
        <f>H1223+I1223</f>
        <v>0</v>
      </c>
      <c r="K1223" s="15"/>
      <c r="L1223" s="22">
        <f>SUM(L1224:L1231)</f>
        <v>0.10289580000000001</v>
      </c>
      <c r="O1223" s="22">
        <f>IF(P1223="PR",J1223,SUM(N1224:N1231))</f>
        <v>0</v>
      </c>
      <c r="P1223" s="15" t="s">
        <v>1174</v>
      </c>
      <c r="Q1223" s="22">
        <f>IF(P1223="HS",H1223,0)</f>
        <v>0</v>
      </c>
      <c r="R1223" s="22">
        <f>IF(P1223="HS",I1223-O1223,0)</f>
        <v>0</v>
      </c>
      <c r="S1223" s="22">
        <f>IF(P1223="PS",H1223,0)</f>
        <v>0</v>
      </c>
      <c r="T1223" s="22">
        <f>IF(P1223="PS",I1223-O1223,0)</f>
        <v>0</v>
      </c>
      <c r="U1223" s="22">
        <f>IF(P1223="MP",H1223,0)</f>
        <v>0</v>
      </c>
      <c r="V1223" s="22">
        <f>IF(P1223="MP",I1223-O1223,0)</f>
        <v>0</v>
      </c>
      <c r="W1223" s="22">
        <f>IF(P1223="OM",H1223,0)</f>
        <v>0</v>
      </c>
      <c r="X1223" s="15" t="s">
        <v>717</v>
      </c>
      <c r="AH1223" s="22">
        <f>SUM(Y1224:Y1231)</f>
        <v>0</v>
      </c>
      <c r="AI1223" s="22">
        <f>SUM(Z1224:Z1231)</f>
        <v>0</v>
      </c>
      <c r="AJ1223" s="22">
        <f>SUM(AA1224:AA1231)</f>
        <v>0</v>
      </c>
    </row>
    <row r="1224" spans="1:42" x14ac:dyDescent="0.2">
      <c r="A1224" s="23" t="s">
        <v>588</v>
      </c>
      <c r="B1224" s="23" t="s">
        <v>717</v>
      </c>
      <c r="C1224" s="23" t="s">
        <v>751</v>
      </c>
      <c r="D1224" s="23" t="s">
        <v>1229</v>
      </c>
      <c r="E1224" s="23" t="s">
        <v>1146</v>
      </c>
      <c r="F1224" s="24">
        <v>4.87</v>
      </c>
      <c r="G1224" s="24">
        <v>0</v>
      </c>
      <c r="H1224" s="24">
        <f>ROUND(F1224*AD1224,2)</f>
        <v>0</v>
      </c>
      <c r="I1224" s="24">
        <f>J1224-H1224</f>
        <v>0</v>
      </c>
      <c r="J1224" s="24">
        <f>ROUND(F1224*G1224,2)</f>
        <v>0</v>
      </c>
      <c r="K1224" s="24">
        <v>3.5400000000000002E-3</v>
      </c>
      <c r="L1224" s="24">
        <f>F1224*K1224</f>
        <v>1.72398E-2</v>
      </c>
      <c r="M1224" s="25" t="s">
        <v>7</v>
      </c>
      <c r="N1224" s="24">
        <f>IF(M1224="5",I1224,0)</f>
        <v>0</v>
      </c>
      <c r="Y1224" s="24">
        <f>IF(AC1224=0,J1224,0)</f>
        <v>0</v>
      </c>
      <c r="Z1224" s="24">
        <f>IF(AC1224=15,J1224,0)</f>
        <v>0</v>
      </c>
      <c r="AA1224" s="24">
        <f>IF(AC1224=21,J1224,0)</f>
        <v>0</v>
      </c>
      <c r="AC1224" s="26">
        <v>21</v>
      </c>
      <c r="AD1224" s="26">
        <f>G1224*0.372054263565891</f>
        <v>0</v>
      </c>
      <c r="AE1224" s="26">
        <f>G1224*(1-0.372054263565891)</f>
        <v>0</v>
      </c>
      <c r="AL1224" s="26">
        <f>F1224*AD1224</f>
        <v>0</v>
      </c>
      <c r="AM1224" s="26">
        <f>F1224*AE1224</f>
        <v>0</v>
      </c>
      <c r="AN1224" s="27" t="s">
        <v>1190</v>
      </c>
      <c r="AO1224" s="27" t="s">
        <v>1204</v>
      </c>
      <c r="AP1224" s="15" t="s">
        <v>1215</v>
      </c>
    </row>
    <row r="1225" spans="1:42" x14ac:dyDescent="0.2">
      <c r="D1225" s="28" t="s">
        <v>1048</v>
      </c>
      <c r="F1225" s="29">
        <v>1.22</v>
      </c>
    </row>
    <row r="1226" spans="1:42" x14ac:dyDescent="0.2">
      <c r="D1226" s="28" t="s">
        <v>1099</v>
      </c>
      <c r="F1226" s="29">
        <v>3.65</v>
      </c>
    </row>
    <row r="1227" spans="1:42" x14ac:dyDescent="0.2">
      <c r="A1227" s="23" t="s">
        <v>589</v>
      </c>
      <c r="B1227" s="23" t="s">
        <v>717</v>
      </c>
      <c r="C1227" s="23" t="s">
        <v>752</v>
      </c>
      <c r="D1227" s="23" t="s">
        <v>843</v>
      </c>
      <c r="E1227" s="23" t="s">
        <v>1146</v>
      </c>
      <c r="F1227" s="24">
        <v>4.87</v>
      </c>
      <c r="G1227" s="24">
        <v>0</v>
      </c>
      <c r="H1227" s="24">
        <f>ROUND(F1227*AD1227,2)</f>
        <v>0</v>
      </c>
      <c r="I1227" s="24">
        <f>J1227-H1227</f>
        <v>0</v>
      </c>
      <c r="J1227" s="24">
        <f>ROUND(F1227*G1227,2)</f>
        <v>0</v>
      </c>
      <c r="K1227" s="24">
        <v>8.0000000000000004E-4</v>
      </c>
      <c r="L1227" s="24">
        <f>F1227*K1227</f>
        <v>3.8960000000000002E-3</v>
      </c>
      <c r="M1227" s="25" t="s">
        <v>7</v>
      </c>
      <c r="N1227" s="24">
        <f>IF(M1227="5",I1227,0)</f>
        <v>0</v>
      </c>
      <c r="Y1227" s="24">
        <f>IF(AC1227=0,J1227,0)</f>
        <v>0</v>
      </c>
      <c r="Z1227" s="24">
        <f>IF(AC1227=15,J1227,0)</f>
        <v>0</v>
      </c>
      <c r="AA1227" s="24">
        <f>IF(AC1227=21,J1227,0)</f>
        <v>0</v>
      </c>
      <c r="AC1227" s="26">
        <v>21</v>
      </c>
      <c r="AD1227" s="26">
        <f>G1227*1</f>
        <v>0</v>
      </c>
      <c r="AE1227" s="26">
        <f>G1227*(1-1)</f>
        <v>0</v>
      </c>
      <c r="AL1227" s="26">
        <f>F1227*AD1227</f>
        <v>0</v>
      </c>
      <c r="AM1227" s="26">
        <f>F1227*AE1227</f>
        <v>0</v>
      </c>
      <c r="AN1227" s="27" t="s">
        <v>1190</v>
      </c>
      <c r="AO1227" s="27" t="s">
        <v>1204</v>
      </c>
      <c r="AP1227" s="15" t="s">
        <v>1215</v>
      </c>
    </row>
    <row r="1228" spans="1:42" x14ac:dyDescent="0.2">
      <c r="D1228" s="28" t="s">
        <v>1090</v>
      </c>
      <c r="F1228" s="29">
        <v>4.87</v>
      </c>
    </row>
    <row r="1229" spans="1:42" x14ac:dyDescent="0.2">
      <c r="A1229" s="31" t="s">
        <v>590</v>
      </c>
      <c r="B1229" s="31" t="s">
        <v>717</v>
      </c>
      <c r="C1229" s="31" t="s">
        <v>753</v>
      </c>
      <c r="D1229" s="31" t="s">
        <v>1230</v>
      </c>
      <c r="E1229" s="31" t="s">
        <v>1146</v>
      </c>
      <c r="F1229" s="32">
        <v>5.1100000000000003</v>
      </c>
      <c r="G1229" s="32">
        <v>0</v>
      </c>
      <c r="H1229" s="32">
        <f>ROUND(F1229*AD1229,2)</f>
        <v>0</v>
      </c>
      <c r="I1229" s="32">
        <f>J1229-H1229</f>
        <v>0</v>
      </c>
      <c r="J1229" s="32">
        <f>ROUND(F1229*G1229,2)</f>
        <v>0</v>
      </c>
      <c r="K1229" s="32">
        <v>1.6E-2</v>
      </c>
      <c r="L1229" s="32">
        <f>F1229*K1229</f>
        <v>8.1760000000000013E-2</v>
      </c>
      <c r="M1229" s="33" t="s">
        <v>1170</v>
      </c>
      <c r="N1229" s="32">
        <f>IF(M1229="5",I1229,0)</f>
        <v>0</v>
      </c>
      <c r="Y1229" s="32">
        <f>IF(AC1229=0,J1229,0)</f>
        <v>0</v>
      </c>
      <c r="Z1229" s="32">
        <f>IF(AC1229=15,J1229,0)</f>
        <v>0</v>
      </c>
      <c r="AA1229" s="32">
        <f>IF(AC1229=21,J1229,0)</f>
        <v>0</v>
      </c>
      <c r="AC1229" s="26">
        <v>21</v>
      </c>
      <c r="AD1229" s="26">
        <f>G1229*1</f>
        <v>0</v>
      </c>
      <c r="AE1229" s="26">
        <f>G1229*(1-1)</f>
        <v>0</v>
      </c>
      <c r="AL1229" s="26">
        <f>F1229*AD1229</f>
        <v>0</v>
      </c>
      <c r="AM1229" s="26">
        <f>F1229*AE1229</f>
        <v>0</v>
      </c>
      <c r="AN1229" s="27" t="s">
        <v>1190</v>
      </c>
      <c r="AO1229" s="27" t="s">
        <v>1204</v>
      </c>
      <c r="AP1229" s="15" t="s">
        <v>1215</v>
      </c>
    </row>
    <row r="1230" spans="1:42" x14ac:dyDescent="0.2">
      <c r="D1230" s="28" t="s">
        <v>1100</v>
      </c>
      <c r="F1230" s="29">
        <v>5.1100000000000003</v>
      </c>
    </row>
    <row r="1231" spans="1:42" x14ac:dyDescent="0.2">
      <c r="A1231" s="23" t="s">
        <v>591</v>
      </c>
      <c r="B1231" s="23" t="s">
        <v>717</v>
      </c>
      <c r="C1231" s="23" t="s">
        <v>754</v>
      </c>
      <c r="D1231" s="23" t="s">
        <v>845</v>
      </c>
      <c r="E1231" s="23" t="s">
        <v>1149</v>
      </c>
      <c r="F1231" s="24">
        <v>0.1</v>
      </c>
      <c r="G1231" s="24">
        <v>0</v>
      </c>
      <c r="H1231" s="24">
        <f>ROUND(F1231*AD1231,2)</f>
        <v>0</v>
      </c>
      <c r="I1231" s="24">
        <f>J1231-H1231</f>
        <v>0</v>
      </c>
      <c r="J1231" s="24">
        <f>ROUND(F1231*G1231,2)</f>
        <v>0</v>
      </c>
      <c r="K1231" s="24">
        <v>0</v>
      </c>
      <c r="L1231" s="24">
        <f>F1231*K1231</f>
        <v>0</v>
      </c>
      <c r="M1231" s="25" t="s">
        <v>11</v>
      </c>
      <c r="N1231" s="24">
        <f>IF(M1231="5",I1231,0)</f>
        <v>0</v>
      </c>
      <c r="Y1231" s="24">
        <f>IF(AC1231=0,J1231,0)</f>
        <v>0</v>
      </c>
      <c r="Z1231" s="24">
        <f>IF(AC1231=15,J1231,0)</f>
        <v>0</v>
      </c>
      <c r="AA1231" s="24">
        <f>IF(AC1231=21,J1231,0)</f>
        <v>0</v>
      </c>
      <c r="AC1231" s="26">
        <v>21</v>
      </c>
      <c r="AD1231" s="26">
        <f>G1231*0</f>
        <v>0</v>
      </c>
      <c r="AE1231" s="26">
        <f>G1231*(1-0)</f>
        <v>0</v>
      </c>
      <c r="AL1231" s="26">
        <f>F1231*AD1231</f>
        <v>0</v>
      </c>
      <c r="AM1231" s="26">
        <f>F1231*AE1231</f>
        <v>0</v>
      </c>
      <c r="AN1231" s="27" t="s">
        <v>1190</v>
      </c>
      <c r="AO1231" s="27" t="s">
        <v>1204</v>
      </c>
      <c r="AP1231" s="15" t="s">
        <v>1215</v>
      </c>
    </row>
    <row r="1232" spans="1:42" x14ac:dyDescent="0.2">
      <c r="D1232" s="28" t="s">
        <v>1101</v>
      </c>
      <c r="F1232" s="29">
        <v>0.1</v>
      </c>
    </row>
    <row r="1233" spans="1:42" x14ac:dyDescent="0.2">
      <c r="A1233" s="20"/>
      <c r="B1233" s="21" t="s">
        <v>717</v>
      </c>
      <c r="C1233" s="21" t="s">
        <v>705</v>
      </c>
      <c r="D1233" s="57" t="s">
        <v>847</v>
      </c>
      <c r="E1233" s="58"/>
      <c r="F1233" s="58"/>
      <c r="G1233" s="58"/>
      <c r="H1233" s="22">
        <f>SUM(H1234:H1256)</f>
        <v>0</v>
      </c>
      <c r="I1233" s="22">
        <f>SUM(I1234:I1256)</f>
        <v>0</v>
      </c>
      <c r="J1233" s="22">
        <f>H1233+I1233</f>
        <v>0</v>
      </c>
      <c r="K1233" s="15"/>
      <c r="L1233" s="22">
        <f>SUM(L1234:L1256)</f>
        <v>0.62658939999999996</v>
      </c>
      <c r="O1233" s="22">
        <f>IF(P1233="PR",J1233,SUM(N1234:N1256))</f>
        <v>0</v>
      </c>
      <c r="P1233" s="15" t="s">
        <v>1174</v>
      </c>
      <c r="Q1233" s="22">
        <f>IF(P1233="HS",H1233,0)</f>
        <v>0</v>
      </c>
      <c r="R1233" s="22">
        <f>IF(P1233="HS",I1233-O1233,0)</f>
        <v>0</v>
      </c>
      <c r="S1233" s="22">
        <f>IF(P1233="PS",H1233,0)</f>
        <v>0</v>
      </c>
      <c r="T1233" s="22">
        <f>IF(P1233="PS",I1233-O1233,0)</f>
        <v>0</v>
      </c>
      <c r="U1233" s="22">
        <f>IF(P1233="MP",H1233,0)</f>
        <v>0</v>
      </c>
      <c r="V1233" s="22">
        <f>IF(P1233="MP",I1233-O1233,0)</f>
        <v>0</v>
      </c>
      <c r="W1233" s="22">
        <f>IF(P1233="OM",H1233,0)</f>
        <v>0</v>
      </c>
      <c r="X1233" s="15" t="s">
        <v>717</v>
      </c>
      <c r="AH1233" s="22">
        <f>SUM(Y1234:Y1256)</f>
        <v>0</v>
      </c>
      <c r="AI1233" s="22">
        <f>SUM(Z1234:Z1256)</f>
        <v>0</v>
      </c>
      <c r="AJ1233" s="22">
        <f>SUM(AA1234:AA1256)</f>
        <v>0</v>
      </c>
    </row>
    <row r="1234" spans="1:42" x14ac:dyDescent="0.2">
      <c r="A1234" s="23" t="s">
        <v>592</v>
      </c>
      <c r="B1234" s="23" t="s">
        <v>717</v>
      </c>
      <c r="C1234" s="23" t="s">
        <v>755</v>
      </c>
      <c r="D1234" s="23" t="s">
        <v>848</v>
      </c>
      <c r="E1234" s="23" t="s">
        <v>1146</v>
      </c>
      <c r="F1234" s="24">
        <v>30.07</v>
      </c>
      <c r="G1234" s="24">
        <v>0</v>
      </c>
      <c r="H1234" s="24">
        <f>ROUND(F1234*AD1234,2)</f>
        <v>0</v>
      </c>
      <c r="I1234" s="24">
        <f>J1234-H1234</f>
        <v>0</v>
      </c>
      <c r="J1234" s="24">
        <f>ROUND(F1234*G1234,2)</f>
        <v>0</v>
      </c>
      <c r="K1234" s="24">
        <v>0</v>
      </c>
      <c r="L1234" s="24">
        <f>F1234*K1234</f>
        <v>0</v>
      </c>
      <c r="M1234" s="25" t="s">
        <v>7</v>
      </c>
      <c r="N1234" s="24">
        <f>IF(M1234="5",I1234,0)</f>
        <v>0</v>
      </c>
      <c r="Y1234" s="24">
        <f>IF(AC1234=0,J1234,0)</f>
        <v>0</v>
      </c>
      <c r="Z1234" s="24">
        <f>IF(AC1234=15,J1234,0)</f>
        <v>0</v>
      </c>
      <c r="AA1234" s="24">
        <f>IF(AC1234=21,J1234,0)</f>
        <v>0</v>
      </c>
      <c r="AC1234" s="26">
        <v>21</v>
      </c>
      <c r="AD1234" s="26">
        <f>G1234*0.334494773519164</f>
        <v>0</v>
      </c>
      <c r="AE1234" s="26">
        <f>G1234*(1-0.334494773519164)</f>
        <v>0</v>
      </c>
      <c r="AL1234" s="26">
        <f>F1234*AD1234</f>
        <v>0</v>
      </c>
      <c r="AM1234" s="26">
        <f>F1234*AE1234</f>
        <v>0</v>
      </c>
      <c r="AN1234" s="27" t="s">
        <v>1191</v>
      </c>
      <c r="AO1234" s="27" t="s">
        <v>1205</v>
      </c>
      <c r="AP1234" s="15" t="s">
        <v>1215</v>
      </c>
    </row>
    <row r="1235" spans="1:42" x14ac:dyDescent="0.2">
      <c r="D1235" s="28" t="s">
        <v>1102</v>
      </c>
      <c r="F1235" s="29">
        <v>9.81</v>
      </c>
    </row>
    <row r="1236" spans="1:42" x14ac:dyDescent="0.2">
      <c r="D1236" s="28" t="s">
        <v>1103</v>
      </c>
      <c r="F1236" s="29">
        <v>12.34</v>
      </c>
    </row>
    <row r="1237" spans="1:42" x14ac:dyDescent="0.2">
      <c r="D1237" s="28" t="s">
        <v>1104</v>
      </c>
      <c r="F1237" s="29">
        <v>7.92</v>
      </c>
    </row>
    <row r="1238" spans="1:42" x14ac:dyDescent="0.2">
      <c r="A1238" s="23" t="s">
        <v>593</v>
      </c>
      <c r="B1238" s="23" t="s">
        <v>717</v>
      </c>
      <c r="C1238" s="23" t="s">
        <v>756</v>
      </c>
      <c r="D1238" s="23" t="s">
        <v>1246</v>
      </c>
      <c r="E1238" s="23" t="s">
        <v>1146</v>
      </c>
      <c r="F1238" s="24">
        <v>30.07</v>
      </c>
      <c r="G1238" s="24">
        <v>0</v>
      </c>
      <c r="H1238" s="24">
        <f>ROUND(F1238*AD1238,2)</f>
        <v>0</v>
      </c>
      <c r="I1238" s="24">
        <f>J1238-H1238</f>
        <v>0</v>
      </c>
      <c r="J1238" s="24">
        <f>ROUND(F1238*G1238,2)</f>
        <v>0</v>
      </c>
      <c r="K1238" s="24">
        <v>1.1E-4</v>
      </c>
      <c r="L1238" s="24">
        <f>F1238*K1238</f>
        <v>3.3077000000000002E-3</v>
      </c>
      <c r="M1238" s="25" t="s">
        <v>7</v>
      </c>
      <c r="N1238" s="24">
        <f>IF(M1238="5",I1238,0)</f>
        <v>0</v>
      </c>
      <c r="Y1238" s="24">
        <f>IF(AC1238=0,J1238,0)</f>
        <v>0</v>
      </c>
      <c r="Z1238" s="24">
        <f>IF(AC1238=15,J1238,0)</f>
        <v>0</v>
      </c>
      <c r="AA1238" s="24">
        <f>IF(AC1238=21,J1238,0)</f>
        <v>0</v>
      </c>
      <c r="AC1238" s="26">
        <v>21</v>
      </c>
      <c r="AD1238" s="26">
        <f>G1238*0.75</f>
        <v>0</v>
      </c>
      <c r="AE1238" s="26">
        <f>G1238*(1-0.75)</f>
        <v>0</v>
      </c>
      <c r="AL1238" s="26">
        <f>F1238*AD1238</f>
        <v>0</v>
      </c>
      <c r="AM1238" s="26">
        <f>F1238*AE1238</f>
        <v>0</v>
      </c>
      <c r="AN1238" s="27" t="s">
        <v>1191</v>
      </c>
      <c r="AO1238" s="27" t="s">
        <v>1205</v>
      </c>
      <c r="AP1238" s="15" t="s">
        <v>1215</v>
      </c>
    </row>
    <row r="1239" spans="1:42" x14ac:dyDescent="0.2">
      <c r="D1239" s="28" t="s">
        <v>1105</v>
      </c>
      <c r="F1239" s="29">
        <v>30.07</v>
      </c>
    </row>
    <row r="1240" spans="1:42" x14ac:dyDescent="0.2">
      <c r="A1240" s="23" t="s">
        <v>594</v>
      </c>
      <c r="B1240" s="23" t="s">
        <v>717</v>
      </c>
      <c r="C1240" s="23" t="s">
        <v>757</v>
      </c>
      <c r="D1240" s="23" t="s">
        <v>1247</v>
      </c>
      <c r="E1240" s="23" t="s">
        <v>1146</v>
      </c>
      <c r="F1240" s="24">
        <v>30.07</v>
      </c>
      <c r="G1240" s="24">
        <v>0</v>
      </c>
      <c r="H1240" s="24">
        <f>ROUND(F1240*AD1240,2)</f>
        <v>0</v>
      </c>
      <c r="I1240" s="24">
        <f>J1240-H1240</f>
        <v>0</v>
      </c>
      <c r="J1240" s="24">
        <f>ROUND(F1240*G1240,2)</f>
        <v>0</v>
      </c>
      <c r="K1240" s="24">
        <v>3.5000000000000001E-3</v>
      </c>
      <c r="L1240" s="24">
        <f>F1240*K1240</f>
        <v>0.10524500000000001</v>
      </c>
      <c r="M1240" s="25" t="s">
        <v>7</v>
      </c>
      <c r="N1240" s="24">
        <f>IF(M1240="5",I1240,0)</f>
        <v>0</v>
      </c>
      <c r="Y1240" s="24">
        <f>IF(AC1240=0,J1240,0)</f>
        <v>0</v>
      </c>
      <c r="Z1240" s="24">
        <f>IF(AC1240=15,J1240,0)</f>
        <v>0</v>
      </c>
      <c r="AA1240" s="24">
        <f>IF(AC1240=21,J1240,0)</f>
        <v>0</v>
      </c>
      <c r="AC1240" s="26">
        <v>21</v>
      </c>
      <c r="AD1240" s="26">
        <f>G1240*0.315275310834813</f>
        <v>0</v>
      </c>
      <c r="AE1240" s="26">
        <f>G1240*(1-0.315275310834813)</f>
        <v>0</v>
      </c>
      <c r="AL1240" s="26">
        <f>F1240*AD1240</f>
        <v>0</v>
      </c>
      <c r="AM1240" s="26">
        <f>F1240*AE1240</f>
        <v>0</v>
      </c>
      <c r="AN1240" s="27" t="s">
        <v>1191</v>
      </c>
      <c r="AO1240" s="27" t="s">
        <v>1205</v>
      </c>
      <c r="AP1240" s="15" t="s">
        <v>1215</v>
      </c>
    </row>
    <row r="1241" spans="1:42" x14ac:dyDescent="0.2">
      <c r="D1241" s="28" t="s">
        <v>1105</v>
      </c>
      <c r="F1241" s="29">
        <v>30.07</v>
      </c>
    </row>
    <row r="1242" spans="1:42" x14ac:dyDescent="0.2">
      <c r="A1242" s="31" t="s">
        <v>595</v>
      </c>
      <c r="B1242" s="31" t="s">
        <v>717</v>
      </c>
      <c r="C1242" s="31" t="s">
        <v>761</v>
      </c>
      <c r="D1242" s="31" t="s">
        <v>1248</v>
      </c>
      <c r="E1242" s="31" t="s">
        <v>1146</v>
      </c>
      <c r="F1242" s="32">
        <v>31.57</v>
      </c>
      <c r="G1242" s="32">
        <v>0</v>
      </c>
      <c r="H1242" s="32">
        <f>ROUND(F1242*AD1242,2)</f>
        <v>0</v>
      </c>
      <c r="I1242" s="32">
        <f>J1242-H1242</f>
        <v>0</v>
      </c>
      <c r="J1242" s="32">
        <f>ROUND(F1242*G1242,2)</f>
        <v>0</v>
      </c>
      <c r="K1242" s="32">
        <v>1.6E-2</v>
      </c>
      <c r="L1242" s="32">
        <f>F1242*K1242</f>
        <v>0.50512000000000001</v>
      </c>
      <c r="M1242" s="33" t="s">
        <v>1170</v>
      </c>
      <c r="N1242" s="32">
        <f>IF(M1242="5",I1242,0)</f>
        <v>0</v>
      </c>
      <c r="Y1242" s="32">
        <f>IF(AC1242=0,J1242,0)</f>
        <v>0</v>
      </c>
      <c r="Z1242" s="32">
        <f>IF(AC1242=15,J1242,0)</f>
        <v>0</v>
      </c>
      <c r="AA1242" s="32">
        <f>IF(AC1242=21,J1242,0)</f>
        <v>0</v>
      </c>
      <c r="AC1242" s="26">
        <v>21</v>
      </c>
      <c r="AD1242" s="26">
        <f>G1242*1</f>
        <v>0</v>
      </c>
      <c r="AE1242" s="26">
        <f>G1242*(1-1)</f>
        <v>0</v>
      </c>
      <c r="AL1242" s="26">
        <f>F1242*AD1242</f>
        <v>0</v>
      </c>
      <c r="AM1242" s="26">
        <f>F1242*AE1242</f>
        <v>0</v>
      </c>
      <c r="AN1242" s="27" t="s">
        <v>1191</v>
      </c>
      <c r="AO1242" s="27" t="s">
        <v>1205</v>
      </c>
      <c r="AP1242" s="15" t="s">
        <v>1215</v>
      </c>
    </row>
    <row r="1243" spans="1:42" x14ac:dyDescent="0.2">
      <c r="D1243" s="28" t="s">
        <v>1106</v>
      </c>
      <c r="F1243" s="29">
        <v>31.57</v>
      </c>
    </row>
    <row r="1244" spans="1:42" x14ac:dyDescent="0.2">
      <c r="A1244" s="23" t="s">
        <v>596</v>
      </c>
      <c r="B1244" s="23" t="s">
        <v>717</v>
      </c>
      <c r="C1244" s="23" t="s">
        <v>758</v>
      </c>
      <c r="D1244" s="23" t="s">
        <v>854</v>
      </c>
      <c r="E1244" s="23" t="s">
        <v>1146</v>
      </c>
      <c r="F1244" s="24">
        <v>30.07</v>
      </c>
      <c r="G1244" s="24">
        <v>0</v>
      </c>
      <c r="H1244" s="24">
        <f>ROUND(F1244*AD1244,2)</f>
        <v>0</v>
      </c>
      <c r="I1244" s="24">
        <f>J1244-H1244</f>
        <v>0</v>
      </c>
      <c r="J1244" s="24">
        <f>ROUND(F1244*G1244,2)</f>
        <v>0</v>
      </c>
      <c r="K1244" s="24">
        <v>1.1E-4</v>
      </c>
      <c r="L1244" s="24">
        <f>F1244*K1244</f>
        <v>3.3077000000000002E-3</v>
      </c>
      <c r="M1244" s="25" t="s">
        <v>7</v>
      </c>
      <c r="N1244" s="24">
        <f>IF(M1244="5",I1244,0)</f>
        <v>0</v>
      </c>
      <c r="Y1244" s="24">
        <f>IF(AC1244=0,J1244,0)</f>
        <v>0</v>
      </c>
      <c r="Z1244" s="24">
        <f>IF(AC1244=15,J1244,0)</f>
        <v>0</v>
      </c>
      <c r="AA1244" s="24">
        <f>IF(AC1244=21,J1244,0)</f>
        <v>0</v>
      </c>
      <c r="AC1244" s="26">
        <v>21</v>
      </c>
      <c r="AD1244" s="26">
        <f>G1244*1</f>
        <v>0</v>
      </c>
      <c r="AE1244" s="26">
        <f>G1244*(1-1)</f>
        <v>0</v>
      </c>
      <c r="AL1244" s="26">
        <f>F1244*AD1244</f>
        <v>0</v>
      </c>
      <c r="AM1244" s="26">
        <f>F1244*AE1244</f>
        <v>0</v>
      </c>
      <c r="AN1244" s="27" t="s">
        <v>1191</v>
      </c>
      <c r="AO1244" s="27" t="s">
        <v>1205</v>
      </c>
      <c r="AP1244" s="15" t="s">
        <v>1215</v>
      </c>
    </row>
    <row r="1245" spans="1:42" x14ac:dyDescent="0.2">
      <c r="D1245" s="28" t="s">
        <v>1105</v>
      </c>
      <c r="F1245" s="29">
        <v>30.07</v>
      </c>
    </row>
    <row r="1246" spans="1:42" x14ac:dyDescent="0.2">
      <c r="A1246" s="23" t="s">
        <v>597</v>
      </c>
      <c r="B1246" s="23" t="s">
        <v>717</v>
      </c>
      <c r="C1246" s="23" t="s">
        <v>759</v>
      </c>
      <c r="D1246" s="23" t="s">
        <v>855</v>
      </c>
      <c r="E1246" s="23" t="s">
        <v>1148</v>
      </c>
      <c r="F1246" s="24">
        <v>30.5</v>
      </c>
      <c r="G1246" s="24">
        <v>0</v>
      </c>
      <c r="H1246" s="24">
        <f>ROUND(F1246*AD1246,2)</f>
        <v>0</v>
      </c>
      <c r="I1246" s="24">
        <f>J1246-H1246</f>
        <v>0</v>
      </c>
      <c r="J1246" s="24">
        <f>ROUND(F1246*G1246,2)</f>
        <v>0</v>
      </c>
      <c r="K1246" s="24">
        <v>0</v>
      </c>
      <c r="L1246" s="24">
        <f>F1246*K1246</f>
        <v>0</v>
      </c>
      <c r="M1246" s="25" t="s">
        <v>7</v>
      </c>
      <c r="N1246" s="24">
        <f>IF(M1246="5",I1246,0)</f>
        <v>0</v>
      </c>
      <c r="Y1246" s="24">
        <f>IF(AC1246=0,J1246,0)</f>
        <v>0</v>
      </c>
      <c r="Z1246" s="24">
        <f>IF(AC1246=15,J1246,0)</f>
        <v>0</v>
      </c>
      <c r="AA1246" s="24">
        <f>IF(AC1246=21,J1246,0)</f>
        <v>0</v>
      </c>
      <c r="AC1246" s="26">
        <v>21</v>
      </c>
      <c r="AD1246" s="26">
        <f>G1246*0</f>
        <v>0</v>
      </c>
      <c r="AE1246" s="26">
        <f>G1246*(1-0)</f>
        <v>0</v>
      </c>
      <c r="AL1246" s="26">
        <f>F1246*AD1246</f>
        <v>0</v>
      </c>
      <c r="AM1246" s="26">
        <f>F1246*AE1246</f>
        <v>0</v>
      </c>
      <c r="AN1246" s="27" t="s">
        <v>1191</v>
      </c>
      <c r="AO1246" s="27" t="s">
        <v>1205</v>
      </c>
      <c r="AP1246" s="15" t="s">
        <v>1215</v>
      </c>
    </row>
    <row r="1247" spans="1:42" x14ac:dyDescent="0.2">
      <c r="D1247" s="28" t="s">
        <v>1107</v>
      </c>
      <c r="F1247" s="29">
        <v>18.7</v>
      </c>
    </row>
    <row r="1248" spans="1:42" x14ac:dyDescent="0.2">
      <c r="D1248" s="28" t="s">
        <v>1108</v>
      </c>
      <c r="F1248" s="29">
        <v>7</v>
      </c>
    </row>
    <row r="1249" spans="1:42" x14ac:dyDescent="0.2">
      <c r="D1249" s="28" t="s">
        <v>1018</v>
      </c>
      <c r="F1249" s="29">
        <v>4.8</v>
      </c>
    </row>
    <row r="1250" spans="1:42" x14ac:dyDescent="0.2">
      <c r="A1250" s="23" t="s">
        <v>598</v>
      </c>
      <c r="B1250" s="23" t="s">
        <v>717</v>
      </c>
      <c r="C1250" s="23" t="s">
        <v>760</v>
      </c>
      <c r="D1250" s="23" t="s">
        <v>859</v>
      </c>
      <c r="E1250" s="23" t="s">
        <v>1148</v>
      </c>
      <c r="F1250" s="24">
        <v>7.35</v>
      </c>
      <c r="G1250" s="24">
        <v>0</v>
      </c>
      <c r="H1250" s="24">
        <f>ROUND(F1250*AD1250,2)</f>
        <v>0</v>
      </c>
      <c r="I1250" s="24">
        <f>J1250-H1250</f>
        <v>0</v>
      </c>
      <c r="J1250" s="24">
        <f>ROUND(F1250*G1250,2)</f>
        <v>0</v>
      </c>
      <c r="K1250" s="24">
        <v>2.9999999999999997E-4</v>
      </c>
      <c r="L1250" s="24">
        <f>F1250*K1250</f>
        <v>2.2049999999999995E-3</v>
      </c>
      <c r="M1250" s="25" t="s">
        <v>7</v>
      </c>
      <c r="N1250" s="24">
        <f>IF(M1250="5",I1250,0)</f>
        <v>0</v>
      </c>
      <c r="Y1250" s="24">
        <f>IF(AC1250=0,J1250,0)</f>
        <v>0</v>
      </c>
      <c r="Z1250" s="24">
        <f>IF(AC1250=15,J1250,0)</f>
        <v>0</v>
      </c>
      <c r="AA1250" s="24">
        <f>IF(AC1250=21,J1250,0)</f>
        <v>0</v>
      </c>
      <c r="AC1250" s="26">
        <v>21</v>
      </c>
      <c r="AD1250" s="26">
        <f>G1250*1</f>
        <v>0</v>
      </c>
      <c r="AE1250" s="26">
        <f>G1250*(1-1)</f>
        <v>0</v>
      </c>
      <c r="AL1250" s="26">
        <f>F1250*AD1250</f>
        <v>0</v>
      </c>
      <c r="AM1250" s="26">
        <f>F1250*AE1250</f>
        <v>0</v>
      </c>
      <c r="AN1250" s="27" t="s">
        <v>1191</v>
      </c>
      <c r="AO1250" s="27" t="s">
        <v>1205</v>
      </c>
      <c r="AP1250" s="15" t="s">
        <v>1215</v>
      </c>
    </row>
    <row r="1251" spans="1:42" x14ac:dyDescent="0.2">
      <c r="D1251" s="28" t="s">
        <v>1109</v>
      </c>
      <c r="F1251" s="29">
        <v>7.35</v>
      </c>
    </row>
    <row r="1252" spans="1:42" x14ac:dyDescent="0.2">
      <c r="A1252" s="23" t="s">
        <v>599</v>
      </c>
      <c r="B1252" s="23" t="s">
        <v>717</v>
      </c>
      <c r="C1252" s="23" t="s">
        <v>762</v>
      </c>
      <c r="D1252" s="23" t="s">
        <v>862</v>
      </c>
      <c r="E1252" s="23" t="s">
        <v>1148</v>
      </c>
      <c r="F1252" s="24">
        <v>19.64</v>
      </c>
      <c r="G1252" s="24">
        <v>0</v>
      </c>
      <c r="H1252" s="24">
        <f>ROUND(F1252*AD1252,2)</f>
        <v>0</v>
      </c>
      <c r="I1252" s="24">
        <f>J1252-H1252</f>
        <v>0</v>
      </c>
      <c r="J1252" s="24">
        <f>ROUND(F1252*G1252,2)</f>
        <v>0</v>
      </c>
      <c r="K1252" s="24">
        <v>2.9999999999999997E-4</v>
      </c>
      <c r="L1252" s="24">
        <f>F1252*K1252</f>
        <v>5.8919999999999997E-3</v>
      </c>
      <c r="M1252" s="25" t="s">
        <v>7</v>
      </c>
      <c r="N1252" s="24">
        <f>IF(M1252="5",I1252,0)</f>
        <v>0</v>
      </c>
      <c r="Y1252" s="24">
        <f>IF(AC1252=0,J1252,0)</f>
        <v>0</v>
      </c>
      <c r="Z1252" s="24">
        <f>IF(AC1252=15,J1252,0)</f>
        <v>0</v>
      </c>
      <c r="AA1252" s="24">
        <f>IF(AC1252=21,J1252,0)</f>
        <v>0</v>
      </c>
      <c r="AC1252" s="26">
        <v>21</v>
      </c>
      <c r="AD1252" s="26">
        <f>G1252*1</f>
        <v>0</v>
      </c>
      <c r="AE1252" s="26">
        <f>G1252*(1-1)</f>
        <v>0</v>
      </c>
      <c r="AL1252" s="26">
        <f>F1252*AD1252</f>
        <v>0</v>
      </c>
      <c r="AM1252" s="26">
        <f>F1252*AE1252</f>
        <v>0</v>
      </c>
      <c r="AN1252" s="27" t="s">
        <v>1191</v>
      </c>
      <c r="AO1252" s="27" t="s">
        <v>1205</v>
      </c>
      <c r="AP1252" s="15" t="s">
        <v>1215</v>
      </c>
    </row>
    <row r="1253" spans="1:42" x14ac:dyDescent="0.2">
      <c r="D1253" s="28" t="s">
        <v>1110</v>
      </c>
      <c r="F1253" s="29">
        <v>19.64</v>
      </c>
    </row>
    <row r="1254" spans="1:42" x14ac:dyDescent="0.2">
      <c r="A1254" s="23" t="s">
        <v>600</v>
      </c>
      <c r="B1254" s="23" t="s">
        <v>717</v>
      </c>
      <c r="C1254" s="23" t="s">
        <v>763</v>
      </c>
      <c r="D1254" s="23" t="s">
        <v>864</v>
      </c>
      <c r="E1254" s="23" t="s">
        <v>1148</v>
      </c>
      <c r="F1254" s="24">
        <v>5.04</v>
      </c>
      <c r="G1254" s="24">
        <v>0</v>
      </c>
      <c r="H1254" s="24">
        <f>ROUND(F1254*AD1254,2)</f>
        <v>0</v>
      </c>
      <c r="I1254" s="24">
        <f>J1254-H1254</f>
        <v>0</v>
      </c>
      <c r="J1254" s="24">
        <f>ROUND(F1254*G1254,2)</f>
        <v>0</v>
      </c>
      <c r="K1254" s="24">
        <v>2.9999999999999997E-4</v>
      </c>
      <c r="L1254" s="24">
        <f>F1254*K1254</f>
        <v>1.5119999999999999E-3</v>
      </c>
      <c r="M1254" s="25" t="s">
        <v>7</v>
      </c>
      <c r="N1254" s="24">
        <f>IF(M1254="5",I1254,0)</f>
        <v>0</v>
      </c>
      <c r="Y1254" s="24">
        <f>IF(AC1254=0,J1254,0)</f>
        <v>0</v>
      </c>
      <c r="Z1254" s="24">
        <f>IF(AC1254=15,J1254,0)</f>
        <v>0</v>
      </c>
      <c r="AA1254" s="24">
        <f>IF(AC1254=21,J1254,0)</f>
        <v>0</v>
      </c>
      <c r="AC1254" s="26">
        <v>21</v>
      </c>
      <c r="AD1254" s="26">
        <f>G1254*1</f>
        <v>0</v>
      </c>
      <c r="AE1254" s="26">
        <f>G1254*(1-1)</f>
        <v>0</v>
      </c>
      <c r="AL1254" s="26">
        <f>F1254*AD1254</f>
        <v>0</v>
      </c>
      <c r="AM1254" s="26">
        <f>F1254*AE1254</f>
        <v>0</v>
      </c>
      <c r="AN1254" s="27" t="s">
        <v>1191</v>
      </c>
      <c r="AO1254" s="27" t="s">
        <v>1205</v>
      </c>
      <c r="AP1254" s="15" t="s">
        <v>1215</v>
      </c>
    </row>
    <row r="1255" spans="1:42" x14ac:dyDescent="0.2">
      <c r="D1255" s="28" t="s">
        <v>1111</v>
      </c>
      <c r="F1255" s="29">
        <v>5.04</v>
      </c>
    </row>
    <row r="1256" spans="1:42" x14ac:dyDescent="0.2">
      <c r="A1256" s="23" t="s">
        <v>601</v>
      </c>
      <c r="B1256" s="23" t="s">
        <v>717</v>
      </c>
      <c r="C1256" s="23" t="s">
        <v>764</v>
      </c>
      <c r="D1256" s="23" t="s">
        <v>866</v>
      </c>
      <c r="E1256" s="23" t="s">
        <v>1149</v>
      </c>
      <c r="F1256" s="24">
        <v>0.63</v>
      </c>
      <c r="G1256" s="24">
        <v>0</v>
      </c>
      <c r="H1256" s="24">
        <f>ROUND(F1256*AD1256,2)</f>
        <v>0</v>
      </c>
      <c r="I1256" s="24">
        <f>J1256-H1256</f>
        <v>0</v>
      </c>
      <c r="J1256" s="24">
        <f>ROUND(F1256*G1256,2)</f>
        <v>0</v>
      </c>
      <c r="K1256" s="24">
        <v>0</v>
      </c>
      <c r="L1256" s="24">
        <f>F1256*K1256</f>
        <v>0</v>
      </c>
      <c r="M1256" s="25" t="s">
        <v>11</v>
      </c>
      <c r="N1256" s="24">
        <f>IF(M1256="5",I1256,0)</f>
        <v>0</v>
      </c>
      <c r="Y1256" s="24">
        <f>IF(AC1256=0,J1256,0)</f>
        <v>0</v>
      </c>
      <c r="Z1256" s="24">
        <f>IF(AC1256=15,J1256,0)</f>
        <v>0</v>
      </c>
      <c r="AA1256" s="24">
        <f>IF(AC1256=21,J1256,0)</f>
        <v>0</v>
      </c>
      <c r="AC1256" s="26">
        <v>21</v>
      </c>
      <c r="AD1256" s="26">
        <f>G1256*0</f>
        <v>0</v>
      </c>
      <c r="AE1256" s="26">
        <f>G1256*(1-0)</f>
        <v>0</v>
      </c>
      <c r="AL1256" s="26">
        <f>F1256*AD1256</f>
        <v>0</v>
      </c>
      <c r="AM1256" s="26">
        <f>F1256*AE1256</f>
        <v>0</v>
      </c>
      <c r="AN1256" s="27" t="s">
        <v>1191</v>
      </c>
      <c r="AO1256" s="27" t="s">
        <v>1205</v>
      </c>
      <c r="AP1256" s="15" t="s">
        <v>1215</v>
      </c>
    </row>
    <row r="1257" spans="1:42" x14ac:dyDescent="0.2">
      <c r="D1257" s="28" t="s">
        <v>1112</v>
      </c>
      <c r="F1257" s="29">
        <v>0.63</v>
      </c>
    </row>
    <row r="1258" spans="1:42" x14ac:dyDescent="0.2">
      <c r="A1258" s="20"/>
      <c r="B1258" s="21" t="s">
        <v>717</v>
      </c>
      <c r="C1258" s="21" t="s">
        <v>706</v>
      </c>
      <c r="D1258" s="57" t="s">
        <v>868</v>
      </c>
      <c r="E1258" s="58"/>
      <c r="F1258" s="58"/>
      <c r="G1258" s="58"/>
      <c r="H1258" s="22">
        <f>SUM(H1259:H1261)</f>
        <v>0</v>
      </c>
      <c r="I1258" s="22">
        <f>SUM(I1259:I1261)</f>
        <v>0</v>
      </c>
      <c r="J1258" s="22">
        <f>H1258+I1258</f>
        <v>0</v>
      </c>
      <c r="K1258" s="15"/>
      <c r="L1258" s="22">
        <f>SUM(L1259:L1261)</f>
        <v>1.0520999999999998E-3</v>
      </c>
      <c r="O1258" s="22">
        <f>IF(P1258="PR",J1258,SUM(N1259:N1261))</f>
        <v>0</v>
      </c>
      <c r="P1258" s="15" t="s">
        <v>1174</v>
      </c>
      <c r="Q1258" s="22">
        <f>IF(P1258="HS",H1258,0)</f>
        <v>0</v>
      </c>
      <c r="R1258" s="22">
        <f>IF(P1258="HS",I1258-O1258,0)</f>
        <v>0</v>
      </c>
      <c r="S1258" s="22">
        <f>IF(P1258="PS",H1258,0)</f>
        <v>0</v>
      </c>
      <c r="T1258" s="22">
        <f>IF(P1258="PS",I1258-O1258,0)</f>
        <v>0</v>
      </c>
      <c r="U1258" s="22">
        <f>IF(P1258="MP",H1258,0)</f>
        <v>0</v>
      </c>
      <c r="V1258" s="22">
        <f>IF(P1258="MP",I1258-O1258,0)</f>
        <v>0</v>
      </c>
      <c r="W1258" s="22">
        <f>IF(P1258="OM",H1258,0)</f>
        <v>0</v>
      </c>
      <c r="X1258" s="15" t="s">
        <v>717</v>
      </c>
      <c r="AH1258" s="22">
        <f>SUM(Y1259:Y1261)</f>
        <v>0</v>
      </c>
      <c r="AI1258" s="22">
        <f>SUM(Z1259:Z1261)</f>
        <v>0</v>
      </c>
      <c r="AJ1258" s="22">
        <f>SUM(AA1259:AA1261)</f>
        <v>0</v>
      </c>
    </row>
    <row r="1259" spans="1:42" x14ac:dyDescent="0.2">
      <c r="A1259" s="23" t="s">
        <v>602</v>
      </c>
      <c r="B1259" s="23" t="s">
        <v>717</v>
      </c>
      <c r="C1259" s="23" t="s">
        <v>765</v>
      </c>
      <c r="D1259" s="23" t="s">
        <v>869</v>
      </c>
      <c r="E1259" s="23" t="s">
        <v>1146</v>
      </c>
      <c r="F1259" s="24">
        <v>5.01</v>
      </c>
      <c r="G1259" s="24">
        <v>0</v>
      </c>
      <c r="H1259" s="24">
        <f>ROUND(F1259*AD1259,2)</f>
        <v>0</v>
      </c>
      <c r="I1259" s="24">
        <f>J1259-H1259</f>
        <v>0</v>
      </c>
      <c r="J1259" s="24">
        <f>ROUND(F1259*G1259,2)</f>
        <v>0</v>
      </c>
      <c r="K1259" s="24">
        <v>6.9999999999999994E-5</v>
      </c>
      <c r="L1259" s="24">
        <f>F1259*K1259</f>
        <v>3.5069999999999996E-4</v>
      </c>
      <c r="M1259" s="25" t="s">
        <v>7</v>
      </c>
      <c r="N1259" s="24">
        <f>IF(M1259="5",I1259,0)</f>
        <v>0</v>
      </c>
      <c r="Y1259" s="24">
        <f>IF(AC1259=0,J1259,0)</f>
        <v>0</v>
      </c>
      <c r="Z1259" s="24">
        <f>IF(AC1259=15,J1259,0)</f>
        <v>0</v>
      </c>
      <c r="AA1259" s="24">
        <f>IF(AC1259=21,J1259,0)</f>
        <v>0</v>
      </c>
      <c r="AC1259" s="26">
        <v>21</v>
      </c>
      <c r="AD1259" s="26">
        <f>G1259*0.30859375</f>
        <v>0</v>
      </c>
      <c r="AE1259" s="26">
        <f>G1259*(1-0.30859375)</f>
        <v>0</v>
      </c>
      <c r="AL1259" s="26">
        <f>F1259*AD1259</f>
        <v>0</v>
      </c>
      <c r="AM1259" s="26">
        <f>F1259*AE1259</f>
        <v>0</v>
      </c>
      <c r="AN1259" s="27" t="s">
        <v>1192</v>
      </c>
      <c r="AO1259" s="27" t="s">
        <v>1205</v>
      </c>
      <c r="AP1259" s="15" t="s">
        <v>1215</v>
      </c>
    </row>
    <row r="1260" spans="1:42" x14ac:dyDescent="0.2">
      <c r="D1260" s="28" t="s">
        <v>1113</v>
      </c>
      <c r="F1260" s="29">
        <v>5.01</v>
      </c>
    </row>
    <row r="1261" spans="1:42" x14ac:dyDescent="0.2">
      <c r="A1261" s="23" t="s">
        <v>603</v>
      </c>
      <c r="B1261" s="23" t="s">
        <v>717</v>
      </c>
      <c r="C1261" s="23" t="s">
        <v>766</v>
      </c>
      <c r="D1261" s="23" t="s">
        <v>1249</v>
      </c>
      <c r="E1261" s="23" t="s">
        <v>1146</v>
      </c>
      <c r="F1261" s="24">
        <v>5.01</v>
      </c>
      <c r="G1261" s="24">
        <v>0</v>
      </c>
      <c r="H1261" s="24">
        <f>ROUND(F1261*AD1261,2)</f>
        <v>0</v>
      </c>
      <c r="I1261" s="24">
        <f>J1261-H1261</f>
        <v>0</v>
      </c>
      <c r="J1261" s="24">
        <f>ROUND(F1261*G1261,2)</f>
        <v>0</v>
      </c>
      <c r="K1261" s="24">
        <v>1.3999999999999999E-4</v>
      </c>
      <c r="L1261" s="24">
        <f>F1261*K1261</f>
        <v>7.0139999999999992E-4</v>
      </c>
      <c r="M1261" s="25" t="s">
        <v>7</v>
      </c>
      <c r="N1261" s="24">
        <f>IF(M1261="5",I1261,0)</f>
        <v>0</v>
      </c>
      <c r="Y1261" s="24">
        <f>IF(AC1261=0,J1261,0)</f>
        <v>0</v>
      </c>
      <c r="Z1261" s="24">
        <f>IF(AC1261=15,J1261,0)</f>
        <v>0</v>
      </c>
      <c r="AA1261" s="24">
        <f>IF(AC1261=21,J1261,0)</f>
        <v>0</v>
      </c>
      <c r="AC1261" s="26">
        <v>21</v>
      </c>
      <c r="AD1261" s="26">
        <f>G1261*0.45045871559633</f>
        <v>0</v>
      </c>
      <c r="AE1261" s="26">
        <f>G1261*(1-0.45045871559633)</f>
        <v>0</v>
      </c>
      <c r="AL1261" s="26">
        <f>F1261*AD1261</f>
        <v>0</v>
      </c>
      <c r="AM1261" s="26">
        <f>F1261*AE1261</f>
        <v>0</v>
      </c>
      <c r="AN1261" s="27" t="s">
        <v>1192</v>
      </c>
      <c r="AO1261" s="27" t="s">
        <v>1205</v>
      </c>
      <c r="AP1261" s="15" t="s">
        <v>1215</v>
      </c>
    </row>
    <row r="1262" spans="1:42" x14ac:dyDescent="0.2">
      <c r="D1262" s="28" t="s">
        <v>1113</v>
      </c>
      <c r="F1262" s="29">
        <v>5.01</v>
      </c>
    </row>
    <row r="1263" spans="1:42" x14ac:dyDescent="0.2">
      <c r="A1263" s="20"/>
      <c r="B1263" s="21" t="s">
        <v>717</v>
      </c>
      <c r="C1263" s="21" t="s">
        <v>99</v>
      </c>
      <c r="D1263" s="57" t="s">
        <v>872</v>
      </c>
      <c r="E1263" s="58"/>
      <c r="F1263" s="58"/>
      <c r="G1263" s="58"/>
      <c r="H1263" s="22">
        <f>SUM(H1264:H1272)</f>
        <v>0</v>
      </c>
      <c r="I1263" s="22">
        <f>SUM(I1264:I1272)</f>
        <v>0</v>
      </c>
      <c r="J1263" s="22">
        <f>H1263+I1263</f>
        <v>0</v>
      </c>
      <c r="K1263" s="15"/>
      <c r="L1263" s="22">
        <f>SUM(L1264:L1272)</f>
        <v>1.8937599999999999E-2</v>
      </c>
      <c r="O1263" s="22">
        <f>IF(P1263="PR",J1263,SUM(N1264:N1272))</f>
        <v>0</v>
      </c>
      <c r="P1263" s="15" t="s">
        <v>1173</v>
      </c>
      <c r="Q1263" s="22">
        <f>IF(P1263="HS",H1263,0)</f>
        <v>0</v>
      </c>
      <c r="R1263" s="22">
        <f>IF(P1263="HS",I1263-O1263,0)</f>
        <v>0</v>
      </c>
      <c r="S1263" s="22">
        <f>IF(P1263="PS",H1263,0)</f>
        <v>0</v>
      </c>
      <c r="T1263" s="22">
        <f>IF(P1263="PS",I1263-O1263,0)</f>
        <v>0</v>
      </c>
      <c r="U1263" s="22">
        <f>IF(P1263="MP",H1263,0)</f>
        <v>0</v>
      </c>
      <c r="V1263" s="22">
        <f>IF(P1263="MP",I1263-O1263,0)</f>
        <v>0</v>
      </c>
      <c r="W1263" s="22">
        <f>IF(P1263="OM",H1263,0)</f>
        <v>0</v>
      </c>
      <c r="X1263" s="15" t="s">
        <v>717</v>
      </c>
      <c r="AH1263" s="22">
        <f>SUM(Y1264:Y1272)</f>
        <v>0</v>
      </c>
      <c r="AI1263" s="22">
        <f>SUM(Z1264:Z1272)</f>
        <v>0</v>
      </c>
      <c r="AJ1263" s="22">
        <f>SUM(AA1264:AA1272)</f>
        <v>0</v>
      </c>
    </row>
    <row r="1264" spans="1:42" x14ac:dyDescent="0.2">
      <c r="A1264" s="23" t="s">
        <v>604</v>
      </c>
      <c r="B1264" s="23" t="s">
        <v>717</v>
      </c>
      <c r="C1264" s="23" t="s">
        <v>767</v>
      </c>
      <c r="D1264" s="23" t="s">
        <v>873</v>
      </c>
      <c r="E1264" s="23" t="s">
        <v>1151</v>
      </c>
      <c r="F1264" s="24">
        <v>1</v>
      </c>
      <c r="G1264" s="24">
        <v>0</v>
      </c>
      <c r="H1264" s="24">
        <f>ROUND(F1264*AD1264,2)</f>
        <v>0</v>
      </c>
      <c r="I1264" s="24">
        <f>J1264-H1264</f>
        <v>0</v>
      </c>
      <c r="J1264" s="24">
        <f>ROUND(F1264*G1264,2)</f>
        <v>0</v>
      </c>
      <c r="K1264" s="24">
        <v>0</v>
      </c>
      <c r="L1264" s="24">
        <f>F1264*K1264</f>
        <v>0</v>
      </c>
      <c r="M1264" s="25" t="s">
        <v>7</v>
      </c>
      <c r="N1264" s="24">
        <f>IF(M1264="5",I1264,0)</f>
        <v>0</v>
      </c>
      <c r="Y1264" s="24">
        <f>IF(AC1264=0,J1264,0)</f>
        <v>0</v>
      </c>
      <c r="Z1264" s="24">
        <f>IF(AC1264=15,J1264,0)</f>
        <v>0</v>
      </c>
      <c r="AA1264" s="24">
        <f>IF(AC1264=21,J1264,0)</f>
        <v>0</v>
      </c>
      <c r="AC1264" s="26">
        <v>21</v>
      </c>
      <c r="AD1264" s="26">
        <f>G1264*0.297029702970297</f>
        <v>0</v>
      </c>
      <c r="AE1264" s="26">
        <f>G1264*(1-0.297029702970297)</f>
        <v>0</v>
      </c>
      <c r="AL1264" s="26">
        <f>F1264*AD1264</f>
        <v>0</v>
      </c>
      <c r="AM1264" s="26">
        <f>F1264*AE1264</f>
        <v>0</v>
      </c>
      <c r="AN1264" s="27" t="s">
        <v>1193</v>
      </c>
      <c r="AO1264" s="27" t="s">
        <v>1206</v>
      </c>
      <c r="AP1264" s="15" t="s">
        <v>1215</v>
      </c>
    </row>
    <row r="1265" spans="1:42" x14ac:dyDescent="0.2">
      <c r="D1265" s="28" t="s">
        <v>831</v>
      </c>
      <c r="F1265" s="29">
        <v>1</v>
      </c>
    </row>
    <row r="1266" spans="1:42" x14ac:dyDescent="0.2">
      <c r="A1266" s="23" t="s">
        <v>605</v>
      </c>
      <c r="B1266" s="23" t="s">
        <v>717</v>
      </c>
      <c r="C1266" s="23" t="s">
        <v>768</v>
      </c>
      <c r="D1266" s="23" t="s">
        <v>1228</v>
      </c>
      <c r="E1266" s="23" t="s">
        <v>1151</v>
      </c>
      <c r="F1266" s="24">
        <v>1</v>
      </c>
      <c r="G1266" s="24">
        <v>0</v>
      </c>
      <c r="H1266" s="24">
        <f>ROUND(F1266*AD1266,2)</f>
        <v>0</v>
      </c>
      <c r="I1266" s="24">
        <f>J1266-H1266</f>
        <v>0</v>
      </c>
      <c r="J1266" s="24">
        <f>ROUND(F1266*G1266,2)</f>
        <v>0</v>
      </c>
      <c r="K1266" s="24">
        <v>4.0000000000000002E-4</v>
      </c>
      <c r="L1266" s="24">
        <f>F1266*K1266</f>
        <v>4.0000000000000002E-4</v>
      </c>
      <c r="M1266" s="25" t="s">
        <v>7</v>
      </c>
      <c r="N1266" s="24">
        <f>IF(M1266="5",I1266,0)</f>
        <v>0</v>
      </c>
      <c r="Y1266" s="24">
        <f>IF(AC1266=0,J1266,0)</f>
        <v>0</v>
      </c>
      <c r="Z1266" s="24">
        <f>IF(AC1266=15,J1266,0)</f>
        <v>0</v>
      </c>
      <c r="AA1266" s="24">
        <f>IF(AC1266=21,J1266,0)</f>
        <v>0</v>
      </c>
      <c r="AC1266" s="26">
        <v>21</v>
      </c>
      <c r="AD1266" s="26">
        <f>G1266*1</f>
        <v>0</v>
      </c>
      <c r="AE1266" s="26">
        <f>G1266*(1-1)</f>
        <v>0</v>
      </c>
      <c r="AL1266" s="26">
        <f>F1266*AD1266</f>
        <v>0</v>
      </c>
      <c r="AM1266" s="26">
        <f>F1266*AE1266</f>
        <v>0</v>
      </c>
      <c r="AN1266" s="27" t="s">
        <v>1193</v>
      </c>
      <c r="AO1266" s="27" t="s">
        <v>1206</v>
      </c>
      <c r="AP1266" s="15" t="s">
        <v>1215</v>
      </c>
    </row>
    <row r="1267" spans="1:42" x14ac:dyDescent="0.2">
      <c r="D1267" s="28" t="s">
        <v>831</v>
      </c>
      <c r="F1267" s="29">
        <v>1</v>
      </c>
    </row>
    <row r="1268" spans="1:42" x14ac:dyDescent="0.2">
      <c r="A1268" s="23" t="s">
        <v>606</v>
      </c>
      <c r="B1268" s="23" t="s">
        <v>717</v>
      </c>
      <c r="C1268" s="23" t="s">
        <v>769</v>
      </c>
      <c r="D1268" s="23" t="s">
        <v>874</v>
      </c>
      <c r="E1268" s="23" t="s">
        <v>1151</v>
      </c>
      <c r="F1268" s="24">
        <v>1</v>
      </c>
      <c r="G1268" s="24">
        <v>0</v>
      </c>
      <c r="H1268" s="24">
        <f>ROUND(F1268*AD1268,2)</f>
        <v>0</v>
      </c>
      <c r="I1268" s="24">
        <f>J1268-H1268</f>
        <v>0</v>
      </c>
      <c r="J1268" s="24">
        <f>ROUND(F1268*G1268,2)</f>
        <v>0</v>
      </c>
      <c r="K1268" s="24">
        <v>2.14E-3</v>
      </c>
      <c r="L1268" s="24">
        <f>F1268*K1268</f>
        <v>2.14E-3</v>
      </c>
      <c r="M1268" s="25" t="s">
        <v>7</v>
      </c>
      <c r="N1268" s="24">
        <f>IF(M1268="5",I1268,0)</f>
        <v>0</v>
      </c>
      <c r="Y1268" s="24">
        <f>IF(AC1268=0,J1268,0)</f>
        <v>0</v>
      </c>
      <c r="Z1268" s="24">
        <f>IF(AC1268=15,J1268,0)</f>
        <v>0</v>
      </c>
      <c r="AA1268" s="24">
        <f>IF(AC1268=21,J1268,0)</f>
        <v>0</v>
      </c>
      <c r="AC1268" s="26">
        <v>21</v>
      </c>
      <c r="AD1268" s="26">
        <f>G1268*0.474254742547426</f>
        <v>0</v>
      </c>
      <c r="AE1268" s="26">
        <f>G1268*(1-0.474254742547426)</f>
        <v>0</v>
      </c>
      <c r="AL1268" s="26">
        <f>F1268*AD1268</f>
        <v>0</v>
      </c>
      <c r="AM1268" s="26">
        <f>F1268*AE1268</f>
        <v>0</v>
      </c>
      <c r="AN1268" s="27" t="s">
        <v>1193</v>
      </c>
      <c r="AO1268" s="27" t="s">
        <v>1206</v>
      </c>
      <c r="AP1268" s="15" t="s">
        <v>1215</v>
      </c>
    </row>
    <row r="1269" spans="1:42" x14ac:dyDescent="0.2">
      <c r="D1269" s="28" t="s">
        <v>831</v>
      </c>
      <c r="F1269" s="29">
        <v>1</v>
      </c>
    </row>
    <row r="1270" spans="1:42" x14ac:dyDescent="0.2">
      <c r="A1270" s="23" t="s">
        <v>607</v>
      </c>
      <c r="B1270" s="23" t="s">
        <v>717</v>
      </c>
      <c r="C1270" s="23" t="s">
        <v>770</v>
      </c>
      <c r="D1270" s="23" t="s">
        <v>1223</v>
      </c>
      <c r="E1270" s="23" t="s">
        <v>1151</v>
      </c>
      <c r="F1270" s="24">
        <v>1</v>
      </c>
      <c r="G1270" s="24">
        <v>0</v>
      </c>
      <c r="H1270" s="24">
        <f>ROUND(F1270*AD1270,2)</f>
        <v>0</v>
      </c>
      <c r="I1270" s="24">
        <f>J1270-H1270</f>
        <v>0</v>
      </c>
      <c r="J1270" s="24">
        <f>ROUND(F1270*G1270,2)</f>
        <v>0</v>
      </c>
      <c r="K1270" s="24">
        <v>1.4999999999999999E-2</v>
      </c>
      <c r="L1270" s="24">
        <f>F1270*K1270</f>
        <v>1.4999999999999999E-2</v>
      </c>
      <c r="M1270" s="25" t="s">
        <v>7</v>
      </c>
      <c r="N1270" s="24">
        <f>IF(M1270="5",I1270,0)</f>
        <v>0</v>
      </c>
      <c r="Y1270" s="24">
        <f>IF(AC1270=0,J1270,0)</f>
        <v>0</v>
      </c>
      <c r="Z1270" s="24">
        <f>IF(AC1270=15,J1270,0)</f>
        <v>0</v>
      </c>
      <c r="AA1270" s="24">
        <f>IF(AC1270=21,J1270,0)</f>
        <v>0</v>
      </c>
      <c r="AC1270" s="26">
        <v>21</v>
      </c>
      <c r="AD1270" s="26">
        <f>G1270*1</f>
        <v>0</v>
      </c>
      <c r="AE1270" s="26">
        <f>G1270*(1-1)</f>
        <v>0</v>
      </c>
      <c r="AL1270" s="26">
        <f>F1270*AD1270</f>
        <v>0</v>
      </c>
      <c r="AM1270" s="26">
        <f>F1270*AE1270</f>
        <v>0</v>
      </c>
      <c r="AN1270" s="27" t="s">
        <v>1193</v>
      </c>
      <c r="AO1270" s="27" t="s">
        <v>1206</v>
      </c>
      <c r="AP1270" s="15" t="s">
        <v>1215</v>
      </c>
    </row>
    <row r="1271" spans="1:42" x14ac:dyDescent="0.2">
      <c r="D1271" s="28" t="s">
        <v>831</v>
      </c>
      <c r="F1271" s="29">
        <v>1</v>
      </c>
    </row>
    <row r="1272" spans="1:42" x14ac:dyDescent="0.2">
      <c r="A1272" s="23" t="s">
        <v>608</v>
      </c>
      <c r="B1272" s="23" t="s">
        <v>717</v>
      </c>
      <c r="C1272" s="23" t="s">
        <v>771</v>
      </c>
      <c r="D1272" s="23" t="s">
        <v>875</v>
      </c>
      <c r="E1272" s="23" t="s">
        <v>1146</v>
      </c>
      <c r="F1272" s="24">
        <v>34.94</v>
      </c>
      <c r="G1272" s="24">
        <v>0</v>
      </c>
      <c r="H1272" s="24">
        <f>ROUND(F1272*AD1272,2)</f>
        <v>0</v>
      </c>
      <c r="I1272" s="24">
        <f>J1272-H1272</f>
        <v>0</v>
      </c>
      <c r="J1272" s="24">
        <f>ROUND(F1272*G1272,2)</f>
        <v>0</v>
      </c>
      <c r="K1272" s="24">
        <v>4.0000000000000003E-5</v>
      </c>
      <c r="L1272" s="24">
        <f>F1272*K1272</f>
        <v>1.3975999999999999E-3</v>
      </c>
      <c r="M1272" s="25" t="s">
        <v>7</v>
      </c>
      <c r="N1272" s="24">
        <f>IF(M1272="5",I1272,0)</f>
        <v>0</v>
      </c>
      <c r="Y1272" s="24">
        <f>IF(AC1272=0,J1272,0)</f>
        <v>0</v>
      </c>
      <c r="Z1272" s="24">
        <f>IF(AC1272=15,J1272,0)</f>
        <v>0</v>
      </c>
      <c r="AA1272" s="24">
        <f>IF(AC1272=21,J1272,0)</f>
        <v>0</v>
      </c>
      <c r="AC1272" s="26">
        <v>21</v>
      </c>
      <c r="AD1272" s="26">
        <f>G1272*0.0193808882907133</f>
        <v>0</v>
      </c>
      <c r="AE1272" s="26">
        <f>G1272*(1-0.0193808882907133)</f>
        <v>0</v>
      </c>
      <c r="AL1272" s="26">
        <f>F1272*AD1272</f>
        <v>0</v>
      </c>
      <c r="AM1272" s="26">
        <f>F1272*AE1272</f>
        <v>0</v>
      </c>
      <c r="AN1272" s="27" t="s">
        <v>1193</v>
      </c>
      <c r="AO1272" s="27" t="s">
        <v>1206</v>
      </c>
      <c r="AP1272" s="15" t="s">
        <v>1215</v>
      </c>
    </row>
    <row r="1273" spans="1:42" x14ac:dyDescent="0.2">
      <c r="D1273" s="28" t="s">
        <v>1114</v>
      </c>
      <c r="F1273" s="29">
        <v>34.94</v>
      </c>
    </row>
    <row r="1274" spans="1:42" x14ac:dyDescent="0.2">
      <c r="A1274" s="20"/>
      <c r="B1274" s="21" t="s">
        <v>717</v>
      </c>
      <c r="C1274" s="21" t="s">
        <v>100</v>
      </c>
      <c r="D1274" s="57" t="s">
        <v>877</v>
      </c>
      <c r="E1274" s="58"/>
      <c r="F1274" s="58"/>
      <c r="G1274" s="58"/>
      <c r="H1274" s="22">
        <f>SUM(H1275:H1280)</f>
        <v>0</v>
      </c>
      <c r="I1274" s="22">
        <f>SUM(I1275:I1280)</f>
        <v>0</v>
      </c>
      <c r="J1274" s="22">
        <f>H1274+I1274</f>
        <v>0</v>
      </c>
      <c r="K1274" s="15"/>
      <c r="L1274" s="22">
        <f>SUM(L1275:L1280)</f>
        <v>0.1056</v>
      </c>
      <c r="O1274" s="22">
        <f>IF(P1274="PR",J1274,SUM(N1275:N1280))</f>
        <v>0</v>
      </c>
      <c r="P1274" s="15" t="s">
        <v>1173</v>
      </c>
      <c r="Q1274" s="22">
        <f>IF(P1274="HS",H1274,0)</f>
        <v>0</v>
      </c>
      <c r="R1274" s="22">
        <f>IF(P1274="HS",I1274-O1274,0)</f>
        <v>0</v>
      </c>
      <c r="S1274" s="22">
        <f>IF(P1274="PS",H1274,0)</f>
        <v>0</v>
      </c>
      <c r="T1274" s="22">
        <f>IF(P1274="PS",I1274-O1274,0)</f>
        <v>0</v>
      </c>
      <c r="U1274" s="22">
        <f>IF(P1274="MP",H1274,0)</f>
        <v>0</v>
      </c>
      <c r="V1274" s="22">
        <f>IF(P1274="MP",I1274-O1274,0)</f>
        <v>0</v>
      </c>
      <c r="W1274" s="22">
        <f>IF(P1274="OM",H1274,0)</f>
        <v>0</v>
      </c>
      <c r="X1274" s="15" t="s">
        <v>717</v>
      </c>
      <c r="AH1274" s="22">
        <f>SUM(Y1275:Y1280)</f>
        <v>0</v>
      </c>
      <c r="AI1274" s="22">
        <f>SUM(Z1275:Z1280)</f>
        <v>0</v>
      </c>
      <c r="AJ1274" s="22">
        <f>SUM(AA1275:AA1280)</f>
        <v>0</v>
      </c>
    </row>
    <row r="1275" spans="1:42" x14ac:dyDescent="0.2">
      <c r="A1275" s="23" t="s">
        <v>609</v>
      </c>
      <c r="B1275" s="23" t="s">
        <v>717</v>
      </c>
      <c r="C1275" s="23" t="s">
        <v>772</v>
      </c>
      <c r="D1275" s="23" t="s">
        <v>1022</v>
      </c>
      <c r="E1275" s="23" t="s">
        <v>1151</v>
      </c>
      <c r="F1275" s="24">
        <v>2</v>
      </c>
      <c r="G1275" s="24">
        <v>0</v>
      </c>
      <c r="H1275" s="24">
        <f t="shared" ref="H1275:H1280" si="180">ROUND(F1275*AD1275,2)</f>
        <v>0</v>
      </c>
      <c r="I1275" s="24">
        <f t="shared" ref="I1275:I1280" si="181">J1275-H1275</f>
        <v>0</v>
      </c>
      <c r="J1275" s="24">
        <f t="shared" ref="J1275:J1280" si="182">ROUND(F1275*G1275,2)</f>
        <v>0</v>
      </c>
      <c r="K1275" s="24">
        <v>4.0000000000000002E-4</v>
      </c>
      <c r="L1275" s="24">
        <f t="shared" ref="L1275:L1280" si="183">F1275*K1275</f>
        <v>8.0000000000000004E-4</v>
      </c>
      <c r="M1275" s="25" t="s">
        <v>8</v>
      </c>
      <c r="N1275" s="24">
        <f t="shared" ref="N1275:N1280" si="184">IF(M1275="5",I1275,0)</f>
        <v>0</v>
      </c>
      <c r="Y1275" s="24">
        <f t="shared" ref="Y1275:Y1280" si="185">IF(AC1275=0,J1275,0)</f>
        <v>0</v>
      </c>
      <c r="Z1275" s="24">
        <f t="shared" ref="Z1275:Z1280" si="186">IF(AC1275=15,J1275,0)</f>
        <v>0</v>
      </c>
      <c r="AA1275" s="24">
        <f t="shared" ref="AA1275:AA1280" si="187">IF(AC1275=21,J1275,0)</f>
        <v>0</v>
      </c>
      <c r="AC1275" s="26">
        <v>21</v>
      </c>
      <c r="AD1275" s="26">
        <f t="shared" ref="AD1275:AD1280" si="188">G1275*0</f>
        <v>0</v>
      </c>
      <c r="AE1275" s="26">
        <f t="shared" ref="AE1275:AE1280" si="189">G1275*(1-0)</f>
        <v>0</v>
      </c>
      <c r="AL1275" s="26">
        <f t="shared" ref="AL1275:AL1280" si="190">F1275*AD1275</f>
        <v>0</v>
      </c>
      <c r="AM1275" s="26">
        <f t="shared" ref="AM1275:AM1280" si="191">F1275*AE1275</f>
        <v>0</v>
      </c>
      <c r="AN1275" s="27" t="s">
        <v>1194</v>
      </c>
      <c r="AO1275" s="27" t="s">
        <v>1206</v>
      </c>
      <c r="AP1275" s="15" t="s">
        <v>1215</v>
      </c>
    </row>
    <row r="1276" spans="1:42" x14ac:dyDescent="0.2">
      <c r="A1276" s="23" t="s">
        <v>610</v>
      </c>
      <c r="B1276" s="23" t="s">
        <v>717</v>
      </c>
      <c r="C1276" s="23" t="s">
        <v>773</v>
      </c>
      <c r="D1276" s="23" t="s">
        <v>879</v>
      </c>
      <c r="E1276" s="23" t="s">
        <v>1151</v>
      </c>
      <c r="F1276" s="24">
        <v>2</v>
      </c>
      <c r="G1276" s="24">
        <v>0</v>
      </c>
      <c r="H1276" s="24">
        <f t="shared" si="180"/>
        <v>0</v>
      </c>
      <c r="I1276" s="24">
        <f t="shared" si="181"/>
        <v>0</v>
      </c>
      <c r="J1276" s="24">
        <f t="shared" si="182"/>
        <v>0</v>
      </c>
      <c r="K1276" s="24">
        <v>4.0000000000000002E-4</v>
      </c>
      <c r="L1276" s="24">
        <f t="shared" si="183"/>
        <v>8.0000000000000004E-4</v>
      </c>
      <c r="M1276" s="25" t="s">
        <v>8</v>
      </c>
      <c r="N1276" s="24">
        <f t="shared" si="184"/>
        <v>0</v>
      </c>
      <c r="Y1276" s="24">
        <f t="shared" si="185"/>
        <v>0</v>
      </c>
      <c r="Z1276" s="24">
        <f t="shared" si="186"/>
        <v>0</v>
      </c>
      <c r="AA1276" s="24">
        <f t="shared" si="187"/>
        <v>0</v>
      </c>
      <c r="AC1276" s="26">
        <v>21</v>
      </c>
      <c r="AD1276" s="26">
        <f t="shared" si="188"/>
        <v>0</v>
      </c>
      <c r="AE1276" s="26">
        <f t="shared" si="189"/>
        <v>0</v>
      </c>
      <c r="AL1276" s="26">
        <f t="shared" si="190"/>
        <v>0</v>
      </c>
      <c r="AM1276" s="26">
        <f t="shared" si="191"/>
        <v>0</v>
      </c>
      <c r="AN1276" s="27" t="s">
        <v>1194</v>
      </c>
      <c r="AO1276" s="27" t="s">
        <v>1206</v>
      </c>
      <c r="AP1276" s="15" t="s">
        <v>1215</v>
      </c>
    </row>
    <row r="1277" spans="1:42" x14ac:dyDescent="0.2">
      <c r="A1277" s="23" t="s">
        <v>611</v>
      </c>
      <c r="B1277" s="23" t="s">
        <v>717</v>
      </c>
      <c r="C1277" s="23" t="s">
        <v>774</v>
      </c>
      <c r="D1277" s="23" t="s">
        <v>880</v>
      </c>
      <c r="E1277" s="23" t="s">
        <v>1151</v>
      </c>
      <c r="F1277" s="24">
        <v>2</v>
      </c>
      <c r="G1277" s="24">
        <v>0</v>
      </c>
      <c r="H1277" s="24">
        <f t="shared" si="180"/>
        <v>0</v>
      </c>
      <c r="I1277" s="24">
        <f t="shared" si="181"/>
        <v>0</v>
      </c>
      <c r="J1277" s="24">
        <f t="shared" si="182"/>
        <v>0</v>
      </c>
      <c r="K1277" s="24">
        <v>3.0000000000000001E-3</v>
      </c>
      <c r="L1277" s="24">
        <f t="shared" si="183"/>
        <v>6.0000000000000001E-3</v>
      </c>
      <c r="M1277" s="25" t="s">
        <v>8</v>
      </c>
      <c r="N1277" s="24">
        <f t="shared" si="184"/>
        <v>0</v>
      </c>
      <c r="Y1277" s="24">
        <f t="shared" si="185"/>
        <v>0</v>
      </c>
      <c r="Z1277" s="24">
        <f t="shared" si="186"/>
        <v>0</v>
      </c>
      <c r="AA1277" s="24">
        <f t="shared" si="187"/>
        <v>0</v>
      </c>
      <c r="AC1277" s="26">
        <v>21</v>
      </c>
      <c r="AD1277" s="26">
        <f t="shared" si="188"/>
        <v>0</v>
      </c>
      <c r="AE1277" s="26">
        <f t="shared" si="189"/>
        <v>0</v>
      </c>
      <c r="AL1277" s="26">
        <f t="shared" si="190"/>
        <v>0</v>
      </c>
      <c r="AM1277" s="26">
        <f t="shared" si="191"/>
        <v>0</v>
      </c>
      <c r="AN1277" s="27" t="s">
        <v>1194</v>
      </c>
      <c r="AO1277" s="27" t="s">
        <v>1206</v>
      </c>
      <c r="AP1277" s="15" t="s">
        <v>1215</v>
      </c>
    </row>
    <row r="1278" spans="1:42" x14ac:dyDescent="0.2">
      <c r="A1278" s="23" t="s">
        <v>612</v>
      </c>
      <c r="B1278" s="23" t="s">
        <v>717</v>
      </c>
      <c r="C1278" s="23" t="s">
        <v>775</v>
      </c>
      <c r="D1278" s="23" t="s">
        <v>881</v>
      </c>
      <c r="E1278" s="23" t="s">
        <v>1151</v>
      </c>
      <c r="F1278" s="24">
        <v>2</v>
      </c>
      <c r="G1278" s="24">
        <v>0</v>
      </c>
      <c r="H1278" s="24">
        <f t="shared" si="180"/>
        <v>0</v>
      </c>
      <c r="I1278" s="24">
        <f t="shared" si="181"/>
        <v>0</v>
      </c>
      <c r="J1278" s="24">
        <f t="shared" si="182"/>
        <v>0</v>
      </c>
      <c r="K1278" s="24">
        <v>5.0000000000000001E-4</v>
      </c>
      <c r="L1278" s="24">
        <f t="shared" si="183"/>
        <v>1E-3</v>
      </c>
      <c r="M1278" s="25" t="s">
        <v>8</v>
      </c>
      <c r="N1278" s="24">
        <f t="shared" si="184"/>
        <v>0</v>
      </c>
      <c r="Y1278" s="24">
        <f t="shared" si="185"/>
        <v>0</v>
      </c>
      <c r="Z1278" s="24">
        <f t="shared" si="186"/>
        <v>0</v>
      </c>
      <c r="AA1278" s="24">
        <f t="shared" si="187"/>
        <v>0</v>
      </c>
      <c r="AC1278" s="26">
        <v>21</v>
      </c>
      <c r="AD1278" s="26">
        <f t="shared" si="188"/>
        <v>0</v>
      </c>
      <c r="AE1278" s="26">
        <f t="shared" si="189"/>
        <v>0</v>
      </c>
      <c r="AL1278" s="26">
        <f t="shared" si="190"/>
        <v>0</v>
      </c>
      <c r="AM1278" s="26">
        <f t="shared" si="191"/>
        <v>0</v>
      </c>
      <c r="AN1278" s="27" t="s">
        <v>1194</v>
      </c>
      <c r="AO1278" s="27" t="s">
        <v>1206</v>
      </c>
      <c r="AP1278" s="15" t="s">
        <v>1215</v>
      </c>
    </row>
    <row r="1279" spans="1:42" x14ac:dyDescent="0.2">
      <c r="A1279" s="23" t="s">
        <v>613</v>
      </c>
      <c r="B1279" s="23" t="s">
        <v>717</v>
      </c>
      <c r="C1279" s="23" t="s">
        <v>776</v>
      </c>
      <c r="D1279" s="23" t="s">
        <v>882</v>
      </c>
      <c r="E1279" s="23" t="s">
        <v>1146</v>
      </c>
      <c r="F1279" s="24">
        <v>4.5</v>
      </c>
      <c r="G1279" s="24">
        <v>0</v>
      </c>
      <c r="H1279" s="24">
        <f t="shared" si="180"/>
        <v>0</v>
      </c>
      <c r="I1279" s="24">
        <f t="shared" si="181"/>
        <v>0</v>
      </c>
      <c r="J1279" s="24">
        <f t="shared" si="182"/>
        <v>0</v>
      </c>
      <c r="K1279" s="24">
        <v>0.02</v>
      </c>
      <c r="L1279" s="24">
        <f t="shared" si="183"/>
        <v>0.09</v>
      </c>
      <c r="M1279" s="25" t="s">
        <v>7</v>
      </c>
      <c r="N1279" s="24">
        <f t="shared" si="184"/>
        <v>0</v>
      </c>
      <c r="Y1279" s="24">
        <f t="shared" si="185"/>
        <v>0</v>
      </c>
      <c r="Z1279" s="24">
        <f t="shared" si="186"/>
        <v>0</v>
      </c>
      <c r="AA1279" s="24">
        <f t="shared" si="187"/>
        <v>0</v>
      </c>
      <c r="AC1279" s="26">
        <v>21</v>
      </c>
      <c r="AD1279" s="26">
        <f t="shared" si="188"/>
        <v>0</v>
      </c>
      <c r="AE1279" s="26">
        <f t="shared" si="189"/>
        <v>0</v>
      </c>
      <c r="AL1279" s="26">
        <f t="shared" si="190"/>
        <v>0</v>
      </c>
      <c r="AM1279" s="26">
        <f t="shared" si="191"/>
        <v>0</v>
      </c>
      <c r="AN1279" s="27" t="s">
        <v>1194</v>
      </c>
      <c r="AO1279" s="27" t="s">
        <v>1206</v>
      </c>
      <c r="AP1279" s="15" t="s">
        <v>1215</v>
      </c>
    </row>
    <row r="1280" spans="1:42" x14ac:dyDescent="0.2">
      <c r="A1280" s="23" t="s">
        <v>614</v>
      </c>
      <c r="B1280" s="23" t="s">
        <v>717</v>
      </c>
      <c r="C1280" s="23" t="s">
        <v>777</v>
      </c>
      <c r="D1280" s="23" t="s">
        <v>884</v>
      </c>
      <c r="E1280" s="23" t="s">
        <v>1151</v>
      </c>
      <c r="F1280" s="24">
        <v>1</v>
      </c>
      <c r="G1280" s="24">
        <v>0</v>
      </c>
      <c r="H1280" s="24">
        <f t="shared" si="180"/>
        <v>0</v>
      </c>
      <c r="I1280" s="24">
        <f t="shared" si="181"/>
        <v>0</v>
      </c>
      <c r="J1280" s="24">
        <f t="shared" si="182"/>
        <v>0</v>
      </c>
      <c r="K1280" s="24">
        <v>7.0000000000000001E-3</v>
      </c>
      <c r="L1280" s="24">
        <f t="shared" si="183"/>
        <v>7.0000000000000001E-3</v>
      </c>
      <c r="M1280" s="25" t="s">
        <v>8</v>
      </c>
      <c r="N1280" s="24">
        <f t="shared" si="184"/>
        <v>0</v>
      </c>
      <c r="Y1280" s="24">
        <f t="shared" si="185"/>
        <v>0</v>
      </c>
      <c r="Z1280" s="24">
        <f t="shared" si="186"/>
        <v>0</v>
      </c>
      <c r="AA1280" s="24">
        <f t="shared" si="187"/>
        <v>0</v>
      </c>
      <c r="AC1280" s="26">
        <v>21</v>
      </c>
      <c r="AD1280" s="26">
        <f t="shared" si="188"/>
        <v>0</v>
      </c>
      <c r="AE1280" s="26">
        <f t="shared" si="189"/>
        <v>0</v>
      </c>
      <c r="AL1280" s="26">
        <f t="shared" si="190"/>
        <v>0</v>
      </c>
      <c r="AM1280" s="26">
        <f t="shared" si="191"/>
        <v>0</v>
      </c>
      <c r="AN1280" s="27" t="s">
        <v>1194</v>
      </c>
      <c r="AO1280" s="27" t="s">
        <v>1206</v>
      </c>
      <c r="AP1280" s="15" t="s">
        <v>1215</v>
      </c>
    </row>
    <row r="1281" spans="1:42" x14ac:dyDescent="0.2">
      <c r="A1281" s="20"/>
      <c r="B1281" s="21" t="s">
        <v>717</v>
      </c>
      <c r="C1281" s="21" t="s">
        <v>101</v>
      </c>
      <c r="D1281" s="57" t="s">
        <v>885</v>
      </c>
      <c r="E1281" s="58"/>
      <c r="F1281" s="58"/>
      <c r="G1281" s="58"/>
      <c r="H1281" s="22">
        <f>SUM(H1282:H1288)</f>
        <v>0</v>
      </c>
      <c r="I1281" s="22">
        <f>SUM(I1282:I1288)</f>
        <v>0</v>
      </c>
      <c r="J1281" s="22">
        <f>H1281+I1281</f>
        <v>0</v>
      </c>
      <c r="K1281" s="15"/>
      <c r="L1281" s="22">
        <f>SUM(L1282:L1288)</f>
        <v>1.6724200000000002</v>
      </c>
      <c r="O1281" s="22">
        <f>IF(P1281="PR",J1281,SUM(N1282:N1288))</f>
        <v>0</v>
      </c>
      <c r="P1281" s="15" t="s">
        <v>1173</v>
      </c>
      <c r="Q1281" s="22">
        <f>IF(P1281="HS",H1281,0)</f>
        <v>0</v>
      </c>
      <c r="R1281" s="22">
        <f>IF(P1281="HS",I1281-O1281,0)</f>
        <v>0</v>
      </c>
      <c r="S1281" s="22">
        <f>IF(P1281="PS",H1281,0)</f>
        <v>0</v>
      </c>
      <c r="T1281" s="22">
        <f>IF(P1281="PS",I1281-O1281,0)</f>
        <v>0</v>
      </c>
      <c r="U1281" s="22">
        <f>IF(P1281="MP",H1281,0)</f>
        <v>0</v>
      </c>
      <c r="V1281" s="22">
        <f>IF(P1281="MP",I1281-O1281,0)</f>
        <v>0</v>
      </c>
      <c r="W1281" s="22">
        <f>IF(P1281="OM",H1281,0)</f>
        <v>0</v>
      </c>
      <c r="X1281" s="15" t="s">
        <v>717</v>
      </c>
      <c r="AH1281" s="22">
        <f>SUM(Y1282:Y1288)</f>
        <v>0</v>
      </c>
      <c r="AI1281" s="22">
        <f>SUM(Z1282:Z1288)</f>
        <v>0</v>
      </c>
      <c r="AJ1281" s="22">
        <f>SUM(AA1282:AA1288)</f>
        <v>0</v>
      </c>
    </row>
    <row r="1282" spans="1:42" x14ac:dyDescent="0.2">
      <c r="A1282" s="23" t="s">
        <v>615</v>
      </c>
      <c r="B1282" s="23" t="s">
        <v>717</v>
      </c>
      <c r="C1282" s="23" t="s">
        <v>778</v>
      </c>
      <c r="D1282" s="23" t="s">
        <v>886</v>
      </c>
      <c r="E1282" s="23" t="s">
        <v>1151</v>
      </c>
      <c r="F1282" s="24">
        <v>1</v>
      </c>
      <c r="G1282" s="24">
        <v>0</v>
      </c>
      <c r="H1282" s="24">
        <f t="shared" ref="H1282:H1288" si="192">ROUND(F1282*AD1282,2)</f>
        <v>0</v>
      </c>
      <c r="I1282" s="24">
        <f t="shared" ref="I1282:I1288" si="193">J1282-H1282</f>
        <v>0</v>
      </c>
      <c r="J1282" s="24">
        <f t="shared" ref="J1282:J1288" si="194">ROUND(F1282*G1282,2)</f>
        <v>0</v>
      </c>
      <c r="K1282" s="24">
        <v>1.56E-3</v>
      </c>
      <c r="L1282" s="24">
        <f t="shared" ref="L1282:L1288" si="195">F1282*K1282</f>
        <v>1.56E-3</v>
      </c>
      <c r="M1282" s="25" t="s">
        <v>7</v>
      </c>
      <c r="N1282" s="24">
        <f t="shared" ref="N1282:N1288" si="196">IF(M1282="5",I1282,0)</f>
        <v>0</v>
      </c>
      <c r="Y1282" s="24">
        <f t="shared" ref="Y1282:Y1288" si="197">IF(AC1282=0,J1282,0)</f>
        <v>0</v>
      </c>
      <c r="Z1282" s="24">
        <f t="shared" ref="Z1282:Z1288" si="198">IF(AC1282=15,J1282,0)</f>
        <v>0</v>
      </c>
      <c r="AA1282" s="24">
        <f t="shared" ref="AA1282:AA1288" si="199">IF(AC1282=21,J1282,0)</f>
        <v>0</v>
      </c>
      <c r="AC1282" s="26">
        <v>21</v>
      </c>
      <c r="AD1282" s="26">
        <f t="shared" ref="AD1282:AD1288" si="200">G1282*0</f>
        <v>0</v>
      </c>
      <c r="AE1282" s="26">
        <f t="shared" ref="AE1282:AE1288" si="201">G1282*(1-0)</f>
        <v>0</v>
      </c>
      <c r="AL1282" s="26">
        <f t="shared" ref="AL1282:AL1288" si="202">F1282*AD1282</f>
        <v>0</v>
      </c>
      <c r="AM1282" s="26">
        <f t="shared" ref="AM1282:AM1288" si="203">F1282*AE1282</f>
        <v>0</v>
      </c>
      <c r="AN1282" s="27" t="s">
        <v>1195</v>
      </c>
      <c r="AO1282" s="27" t="s">
        <v>1206</v>
      </c>
      <c r="AP1282" s="15" t="s">
        <v>1215</v>
      </c>
    </row>
    <row r="1283" spans="1:42" x14ac:dyDescent="0.2">
      <c r="A1283" s="23" t="s">
        <v>616</v>
      </c>
      <c r="B1283" s="23" t="s">
        <v>717</v>
      </c>
      <c r="C1283" s="23" t="s">
        <v>779</v>
      </c>
      <c r="D1283" s="23" t="s">
        <v>887</v>
      </c>
      <c r="E1283" s="23" t="s">
        <v>1151</v>
      </c>
      <c r="F1283" s="24">
        <v>1</v>
      </c>
      <c r="G1283" s="24">
        <v>0</v>
      </c>
      <c r="H1283" s="24">
        <f t="shared" si="192"/>
        <v>0</v>
      </c>
      <c r="I1283" s="24">
        <f t="shared" si="193"/>
        <v>0</v>
      </c>
      <c r="J1283" s="24">
        <f t="shared" si="194"/>
        <v>0</v>
      </c>
      <c r="K1283" s="24">
        <v>1.9460000000000002E-2</v>
      </c>
      <c r="L1283" s="24">
        <f t="shared" si="195"/>
        <v>1.9460000000000002E-2</v>
      </c>
      <c r="M1283" s="25" t="s">
        <v>7</v>
      </c>
      <c r="N1283" s="24">
        <f t="shared" si="196"/>
        <v>0</v>
      </c>
      <c r="Y1283" s="24">
        <f t="shared" si="197"/>
        <v>0</v>
      </c>
      <c r="Z1283" s="24">
        <f t="shared" si="198"/>
        <v>0</v>
      </c>
      <c r="AA1283" s="24">
        <f t="shared" si="199"/>
        <v>0</v>
      </c>
      <c r="AC1283" s="26">
        <v>21</v>
      </c>
      <c r="AD1283" s="26">
        <f t="shared" si="200"/>
        <v>0</v>
      </c>
      <c r="AE1283" s="26">
        <f t="shared" si="201"/>
        <v>0</v>
      </c>
      <c r="AL1283" s="26">
        <f t="shared" si="202"/>
        <v>0</v>
      </c>
      <c r="AM1283" s="26">
        <f t="shared" si="203"/>
        <v>0</v>
      </c>
      <c r="AN1283" s="27" t="s">
        <v>1195</v>
      </c>
      <c r="AO1283" s="27" t="s">
        <v>1206</v>
      </c>
      <c r="AP1283" s="15" t="s">
        <v>1215</v>
      </c>
    </row>
    <row r="1284" spans="1:42" x14ac:dyDescent="0.2">
      <c r="A1284" s="23" t="s">
        <v>617</v>
      </c>
      <c r="B1284" s="23" t="s">
        <v>717</v>
      </c>
      <c r="C1284" s="23" t="s">
        <v>780</v>
      </c>
      <c r="D1284" s="23" t="s">
        <v>888</v>
      </c>
      <c r="E1284" s="23" t="s">
        <v>1151</v>
      </c>
      <c r="F1284" s="24">
        <v>1</v>
      </c>
      <c r="G1284" s="24">
        <v>0</v>
      </c>
      <c r="H1284" s="24">
        <f t="shared" si="192"/>
        <v>0</v>
      </c>
      <c r="I1284" s="24">
        <f t="shared" si="193"/>
        <v>0</v>
      </c>
      <c r="J1284" s="24">
        <f t="shared" si="194"/>
        <v>0</v>
      </c>
      <c r="K1284" s="24">
        <v>2.4500000000000001E-2</v>
      </c>
      <c r="L1284" s="24">
        <f t="shared" si="195"/>
        <v>2.4500000000000001E-2</v>
      </c>
      <c r="M1284" s="25" t="s">
        <v>7</v>
      </c>
      <c r="N1284" s="24">
        <f t="shared" si="196"/>
        <v>0</v>
      </c>
      <c r="Y1284" s="24">
        <f t="shared" si="197"/>
        <v>0</v>
      </c>
      <c r="Z1284" s="24">
        <f t="shared" si="198"/>
        <v>0</v>
      </c>
      <c r="AA1284" s="24">
        <f t="shared" si="199"/>
        <v>0</v>
      </c>
      <c r="AC1284" s="26">
        <v>21</v>
      </c>
      <c r="AD1284" s="26">
        <f t="shared" si="200"/>
        <v>0</v>
      </c>
      <c r="AE1284" s="26">
        <f t="shared" si="201"/>
        <v>0</v>
      </c>
      <c r="AL1284" s="26">
        <f t="shared" si="202"/>
        <v>0</v>
      </c>
      <c r="AM1284" s="26">
        <f t="shared" si="203"/>
        <v>0</v>
      </c>
      <c r="AN1284" s="27" t="s">
        <v>1195</v>
      </c>
      <c r="AO1284" s="27" t="s">
        <v>1206</v>
      </c>
      <c r="AP1284" s="15" t="s">
        <v>1215</v>
      </c>
    </row>
    <row r="1285" spans="1:42" x14ac:dyDescent="0.2">
      <c r="A1285" s="23" t="s">
        <v>618</v>
      </c>
      <c r="B1285" s="23" t="s">
        <v>717</v>
      </c>
      <c r="C1285" s="23" t="s">
        <v>781</v>
      </c>
      <c r="D1285" s="23" t="s">
        <v>889</v>
      </c>
      <c r="E1285" s="23" t="s">
        <v>1151</v>
      </c>
      <c r="F1285" s="24">
        <v>1</v>
      </c>
      <c r="G1285" s="24">
        <v>0</v>
      </c>
      <c r="H1285" s="24">
        <f t="shared" si="192"/>
        <v>0</v>
      </c>
      <c r="I1285" s="24">
        <f t="shared" si="193"/>
        <v>0</v>
      </c>
      <c r="J1285" s="24">
        <f t="shared" si="194"/>
        <v>0</v>
      </c>
      <c r="K1285" s="24">
        <v>5.1999999999999995E-4</v>
      </c>
      <c r="L1285" s="24">
        <f t="shared" si="195"/>
        <v>5.1999999999999995E-4</v>
      </c>
      <c r="M1285" s="25" t="s">
        <v>7</v>
      </c>
      <c r="N1285" s="24">
        <f t="shared" si="196"/>
        <v>0</v>
      </c>
      <c r="Y1285" s="24">
        <f t="shared" si="197"/>
        <v>0</v>
      </c>
      <c r="Z1285" s="24">
        <f t="shared" si="198"/>
        <v>0</v>
      </c>
      <c r="AA1285" s="24">
        <f t="shared" si="199"/>
        <v>0</v>
      </c>
      <c r="AC1285" s="26">
        <v>21</v>
      </c>
      <c r="AD1285" s="26">
        <f t="shared" si="200"/>
        <v>0</v>
      </c>
      <c r="AE1285" s="26">
        <f t="shared" si="201"/>
        <v>0</v>
      </c>
      <c r="AL1285" s="26">
        <f t="shared" si="202"/>
        <v>0</v>
      </c>
      <c r="AM1285" s="26">
        <f t="shared" si="203"/>
        <v>0</v>
      </c>
      <c r="AN1285" s="27" t="s">
        <v>1195</v>
      </c>
      <c r="AO1285" s="27" t="s">
        <v>1206</v>
      </c>
      <c r="AP1285" s="15" t="s">
        <v>1215</v>
      </c>
    </row>
    <row r="1286" spans="1:42" x14ac:dyDescent="0.2">
      <c r="A1286" s="23" t="s">
        <v>619</v>
      </c>
      <c r="B1286" s="23" t="s">
        <v>717</v>
      </c>
      <c r="C1286" s="23" t="s">
        <v>782</v>
      </c>
      <c r="D1286" s="23" t="s">
        <v>890</v>
      </c>
      <c r="E1286" s="23" t="s">
        <v>1151</v>
      </c>
      <c r="F1286" s="24">
        <v>1</v>
      </c>
      <c r="G1286" s="24">
        <v>0</v>
      </c>
      <c r="H1286" s="24">
        <f t="shared" si="192"/>
        <v>0</v>
      </c>
      <c r="I1286" s="24">
        <f t="shared" si="193"/>
        <v>0</v>
      </c>
      <c r="J1286" s="24">
        <f t="shared" si="194"/>
        <v>0</v>
      </c>
      <c r="K1286" s="24">
        <v>2.2499999999999998E-3</v>
      </c>
      <c r="L1286" s="24">
        <f t="shared" si="195"/>
        <v>2.2499999999999998E-3</v>
      </c>
      <c r="M1286" s="25" t="s">
        <v>7</v>
      </c>
      <c r="N1286" s="24">
        <f t="shared" si="196"/>
        <v>0</v>
      </c>
      <c r="Y1286" s="24">
        <f t="shared" si="197"/>
        <v>0</v>
      </c>
      <c r="Z1286" s="24">
        <f t="shared" si="198"/>
        <v>0</v>
      </c>
      <c r="AA1286" s="24">
        <f t="shared" si="199"/>
        <v>0</v>
      </c>
      <c r="AC1286" s="26">
        <v>21</v>
      </c>
      <c r="AD1286" s="26">
        <f t="shared" si="200"/>
        <v>0</v>
      </c>
      <c r="AE1286" s="26">
        <f t="shared" si="201"/>
        <v>0</v>
      </c>
      <c r="AL1286" s="26">
        <f t="shared" si="202"/>
        <v>0</v>
      </c>
      <c r="AM1286" s="26">
        <f t="shared" si="203"/>
        <v>0</v>
      </c>
      <c r="AN1286" s="27" t="s">
        <v>1195</v>
      </c>
      <c r="AO1286" s="27" t="s">
        <v>1206</v>
      </c>
      <c r="AP1286" s="15" t="s">
        <v>1215</v>
      </c>
    </row>
    <row r="1287" spans="1:42" x14ac:dyDescent="0.2">
      <c r="A1287" s="23" t="s">
        <v>620</v>
      </c>
      <c r="B1287" s="23" t="s">
        <v>717</v>
      </c>
      <c r="C1287" s="23" t="s">
        <v>783</v>
      </c>
      <c r="D1287" s="23" t="s">
        <v>891</v>
      </c>
      <c r="E1287" s="23" t="s">
        <v>1151</v>
      </c>
      <c r="F1287" s="24">
        <v>1</v>
      </c>
      <c r="G1287" s="24">
        <v>0</v>
      </c>
      <c r="H1287" s="24">
        <f t="shared" si="192"/>
        <v>0</v>
      </c>
      <c r="I1287" s="24">
        <f t="shared" si="193"/>
        <v>0</v>
      </c>
      <c r="J1287" s="24">
        <f t="shared" si="194"/>
        <v>0</v>
      </c>
      <c r="K1287" s="24">
        <v>1.933E-2</v>
      </c>
      <c r="L1287" s="24">
        <f t="shared" si="195"/>
        <v>1.933E-2</v>
      </c>
      <c r="M1287" s="25" t="s">
        <v>7</v>
      </c>
      <c r="N1287" s="24">
        <f t="shared" si="196"/>
        <v>0</v>
      </c>
      <c r="Y1287" s="24">
        <f t="shared" si="197"/>
        <v>0</v>
      </c>
      <c r="Z1287" s="24">
        <f t="shared" si="198"/>
        <v>0</v>
      </c>
      <c r="AA1287" s="24">
        <f t="shared" si="199"/>
        <v>0</v>
      </c>
      <c r="AC1287" s="26">
        <v>21</v>
      </c>
      <c r="AD1287" s="26">
        <f t="shared" si="200"/>
        <v>0</v>
      </c>
      <c r="AE1287" s="26">
        <f t="shared" si="201"/>
        <v>0</v>
      </c>
      <c r="AL1287" s="26">
        <f t="shared" si="202"/>
        <v>0</v>
      </c>
      <c r="AM1287" s="26">
        <f t="shared" si="203"/>
        <v>0</v>
      </c>
      <c r="AN1287" s="27" t="s">
        <v>1195</v>
      </c>
      <c r="AO1287" s="27" t="s">
        <v>1206</v>
      </c>
      <c r="AP1287" s="15" t="s">
        <v>1215</v>
      </c>
    </row>
    <row r="1288" spans="1:42" x14ac:dyDescent="0.2">
      <c r="A1288" s="23" t="s">
        <v>621</v>
      </c>
      <c r="B1288" s="23" t="s">
        <v>717</v>
      </c>
      <c r="C1288" s="23" t="s">
        <v>784</v>
      </c>
      <c r="D1288" s="23" t="s">
        <v>892</v>
      </c>
      <c r="E1288" s="23" t="s">
        <v>1146</v>
      </c>
      <c r="F1288" s="24">
        <v>23.6</v>
      </c>
      <c r="G1288" s="24">
        <v>0</v>
      </c>
      <c r="H1288" s="24">
        <f t="shared" si="192"/>
        <v>0</v>
      </c>
      <c r="I1288" s="24">
        <f t="shared" si="193"/>
        <v>0</v>
      </c>
      <c r="J1288" s="24">
        <f t="shared" si="194"/>
        <v>0</v>
      </c>
      <c r="K1288" s="24">
        <v>6.8000000000000005E-2</v>
      </c>
      <c r="L1288" s="24">
        <f t="shared" si="195"/>
        <v>1.6048000000000002</v>
      </c>
      <c r="M1288" s="25" t="s">
        <v>7</v>
      </c>
      <c r="N1288" s="24">
        <f t="shared" si="196"/>
        <v>0</v>
      </c>
      <c r="Y1288" s="24">
        <f t="shared" si="197"/>
        <v>0</v>
      </c>
      <c r="Z1288" s="24">
        <f t="shared" si="198"/>
        <v>0</v>
      </c>
      <c r="AA1288" s="24">
        <f t="shared" si="199"/>
        <v>0</v>
      </c>
      <c r="AC1288" s="26">
        <v>21</v>
      </c>
      <c r="AD1288" s="26">
        <f t="shared" si="200"/>
        <v>0</v>
      </c>
      <c r="AE1288" s="26">
        <f t="shared" si="201"/>
        <v>0</v>
      </c>
      <c r="AL1288" s="26">
        <f t="shared" si="202"/>
        <v>0</v>
      </c>
      <c r="AM1288" s="26">
        <f t="shared" si="203"/>
        <v>0</v>
      </c>
      <c r="AN1288" s="27" t="s">
        <v>1195</v>
      </c>
      <c r="AO1288" s="27" t="s">
        <v>1206</v>
      </c>
      <c r="AP1288" s="15" t="s">
        <v>1215</v>
      </c>
    </row>
    <row r="1289" spans="1:42" x14ac:dyDescent="0.2">
      <c r="A1289" s="20"/>
      <c r="B1289" s="21" t="s">
        <v>717</v>
      </c>
      <c r="C1289" s="21" t="s">
        <v>785</v>
      </c>
      <c r="D1289" s="57" t="s">
        <v>894</v>
      </c>
      <c r="E1289" s="58"/>
      <c r="F1289" s="58"/>
      <c r="G1289" s="58"/>
      <c r="H1289" s="22">
        <f>SUM(H1290:H1290)</f>
        <v>0</v>
      </c>
      <c r="I1289" s="22">
        <f>SUM(I1290:I1290)</f>
        <v>0</v>
      </c>
      <c r="J1289" s="22">
        <f>H1289+I1289</f>
        <v>0</v>
      </c>
      <c r="K1289" s="15"/>
      <c r="L1289" s="22">
        <f>SUM(L1290:L1290)</f>
        <v>0</v>
      </c>
      <c r="O1289" s="22">
        <f>IF(P1289="PR",J1289,SUM(N1290:N1290))</f>
        <v>0</v>
      </c>
      <c r="P1289" s="15" t="s">
        <v>1175</v>
      </c>
      <c r="Q1289" s="22">
        <f>IF(P1289="HS",H1289,0)</f>
        <v>0</v>
      </c>
      <c r="R1289" s="22">
        <f>IF(P1289="HS",I1289-O1289,0)</f>
        <v>0</v>
      </c>
      <c r="S1289" s="22">
        <f>IF(P1289="PS",H1289,0)</f>
        <v>0</v>
      </c>
      <c r="T1289" s="22">
        <f>IF(P1289="PS",I1289-O1289,0)</f>
        <v>0</v>
      </c>
      <c r="U1289" s="22">
        <f>IF(P1289="MP",H1289,0)</f>
        <v>0</v>
      </c>
      <c r="V1289" s="22">
        <f>IF(P1289="MP",I1289-O1289,0)</f>
        <v>0</v>
      </c>
      <c r="W1289" s="22">
        <f>IF(P1289="OM",H1289,0)</f>
        <v>0</v>
      </c>
      <c r="X1289" s="15" t="s">
        <v>717</v>
      </c>
      <c r="AH1289" s="22">
        <f>SUM(Y1290:Y1290)</f>
        <v>0</v>
      </c>
      <c r="AI1289" s="22">
        <f>SUM(Z1290:Z1290)</f>
        <v>0</v>
      </c>
      <c r="AJ1289" s="22">
        <f>SUM(AA1290:AA1290)</f>
        <v>0</v>
      </c>
    </row>
    <row r="1290" spans="1:42" x14ac:dyDescent="0.2">
      <c r="A1290" s="23" t="s">
        <v>622</v>
      </c>
      <c r="B1290" s="23" t="s">
        <v>717</v>
      </c>
      <c r="C1290" s="23" t="s">
        <v>786</v>
      </c>
      <c r="D1290" s="23" t="s">
        <v>895</v>
      </c>
      <c r="E1290" s="23" t="s">
        <v>1149</v>
      </c>
      <c r="F1290" s="24">
        <v>0.87</v>
      </c>
      <c r="G1290" s="24">
        <v>0</v>
      </c>
      <c r="H1290" s="24">
        <f>ROUND(F1290*AD1290,2)</f>
        <v>0</v>
      </c>
      <c r="I1290" s="24">
        <f>J1290-H1290</f>
        <v>0</v>
      </c>
      <c r="J1290" s="24">
        <f>ROUND(F1290*G1290,2)</f>
        <v>0</v>
      </c>
      <c r="K1290" s="24">
        <v>0</v>
      </c>
      <c r="L1290" s="24">
        <f>F1290*K1290</f>
        <v>0</v>
      </c>
      <c r="M1290" s="25" t="s">
        <v>11</v>
      </c>
      <c r="N1290" s="24">
        <f>IF(M1290="5",I1290,0)</f>
        <v>0</v>
      </c>
      <c r="Y1290" s="24">
        <f>IF(AC1290=0,J1290,0)</f>
        <v>0</v>
      </c>
      <c r="Z1290" s="24">
        <f>IF(AC1290=15,J1290,0)</f>
        <v>0</v>
      </c>
      <c r="AA1290" s="24">
        <f>IF(AC1290=21,J1290,0)</f>
        <v>0</v>
      </c>
      <c r="AC1290" s="26">
        <v>21</v>
      </c>
      <c r="AD1290" s="26">
        <f>G1290*0</f>
        <v>0</v>
      </c>
      <c r="AE1290" s="26">
        <f>G1290*(1-0)</f>
        <v>0</v>
      </c>
      <c r="AL1290" s="26">
        <f>F1290*AD1290</f>
        <v>0</v>
      </c>
      <c r="AM1290" s="26">
        <f>F1290*AE1290</f>
        <v>0</v>
      </c>
      <c r="AN1290" s="27" t="s">
        <v>1196</v>
      </c>
      <c r="AO1290" s="27" t="s">
        <v>1206</v>
      </c>
      <c r="AP1290" s="15" t="s">
        <v>1215</v>
      </c>
    </row>
    <row r="1291" spans="1:42" x14ac:dyDescent="0.2">
      <c r="D1291" s="28" t="s">
        <v>1115</v>
      </c>
      <c r="F1291" s="29">
        <v>0.87</v>
      </c>
    </row>
    <row r="1292" spans="1:42" x14ac:dyDescent="0.2">
      <c r="A1292" s="20"/>
      <c r="B1292" s="21" t="s">
        <v>717</v>
      </c>
      <c r="C1292" s="21" t="s">
        <v>787</v>
      </c>
      <c r="D1292" s="57" t="s">
        <v>897</v>
      </c>
      <c r="E1292" s="58"/>
      <c r="F1292" s="58"/>
      <c r="G1292" s="58"/>
      <c r="H1292" s="22">
        <f>SUM(H1293:H1293)</f>
        <v>0</v>
      </c>
      <c r="I1292" s="22">
        <f>SUM(I1293:I1293)</f>
        <v>0</v>
      </c>
      <c r="J1292" s="22">
        <f>H1292+I1292</f>
        <v>0</v>
      </c>
      <c r="K1292" s="15"/>
      <c r="L1292" s="22">
        <f>SUM(L1293:L1293)</f>
        <v>0</v>
      </c>
      <c r="O1292" s="22">
        <f>IF(P1292="PR",J1292,SUM(N1293:N1293))</f>
        <v>0</v>
      </c>
      <c r="P1292" s="15" t="s">
        <v>1176</v>
      </c>
      <c r="Q1292" s="22">
        <f>IF(P1292="HS",H1292,0)</f>
        <v>0</v>
      </c>
      <c r="R1292" s="22">
        <f>IF(P1292="HS",I1292-O1292,0)</f>
        <v>0</v>
      </c>
      <c r="S1292" s="22">
        <f>IF(P1292="PS",H1292,0)</f>
        <v>0</v>
      </c>
      <c r="T1292" s="22">
        <f>IF(P1292="PS",I1292-O1292,0)</f>
        <v>0</v>
      </c>
      <c r="U1292" s="22">
        <f>IF(P1292="MP",H1292,0)</f>
        <v>0</v>
      </c>
      <c r="V1292" s="22">
        <f>IF(P1292="MP",I1292-O1292,0)</f>
        <v>0</v>
      </c>
      <c r="W1292" s="22">
        <f>IF(P1292="OM",H1292,0)</f>
        <v>0</v>
      </c>
      <c r="X1292" s="15" t="s">
        <v>717</v>
      </c>
      <c r="AH1292" s="22">
        <f>SUM(Y1293:Y1293)</f>
        <v>0</v>
      </c>
      <c r="AI1292" s="22">
        <f>SUM(Z1293:Z1293)</f>
        <v>0</v>
      </c>
      <c r="AJ1292" s="22">
        <f>SUM(AA1293:AA1293)</f>
        <v>0</v>
      </c>
    </row>
    <row r="1293" spans="1:42" x14ac:dyDescent="0.2">
      <c r="A1293" s="23" t="s">
        <v>623</v>
      </c>
      <c r="B1293" s="23" t="s">
        <v>717</v>
      </c>
      <c r="C1293" s="23"/>
      <c r="D1293" s="23" t="s">
        <v>897</v>
      </c>
      <c r="E1293" s="23"/>
      <c r="F1293" s="24">
        <v>1</v>
      </c>
      <c r="G1293" s="24">
        <v>0</v>
      </c>
      <c r="H1293" s="24">
        <f>ROUND(F1293*AD1293,2)</f>
        <v>0</v>
      </c>
      <c r="I1293" s="24">
        <f>J1293-H1293</f>
        <v>0</v>
      </c>
      <c r="J1293" s="24">
        <f>ROUND(F1293*G1293,2)</f>
        <v>0</v>
      </c>
      <c r="K1293" s="24">
        <v>0</v>
      </c>
      <c r="L1293" s="24">
        <f>F1293*K1293</f>
        <v>0</v>
      </c>
      <c r="M1293" s="25" t="s">
        <v>8</v>
      </c>
      <c r="N1293" s="24">
        <f>IF(M1293="5",I1293,0)</f>
        <v>0</v>
      </c>
      <c r="Y1293" s="24">
        <f>IF(AC1293=0,J1293,0)</f>
        <v>0</v>
      </c>
      <c r="Z1293" s="24">
        <f>IF(AC1293=15,J1293,0)</f>
        <v>0</v>
      </c>
      <c r="AA1293" s="24">
        <f>IF(AC1293=21,J1293,0)</f>
        <v>0</v>
      </c>
      <c r="AC1293" s="26">
        <v>21</v>
      </c>
      <c r="AD1293" s="26">
        <f>G1293*0</f>
        <v>0</v>
      </c>
      <c r="AE1293" s="26">
        <f>G1293*(1-0)</f>
        <v>0</v>
      </c>
      <c r="AL1293" s="26">
        <f>F1293*AD1293</f>
        <v>0</v>
      </c>
      <c r="AM1293" s="26">
        <f>F1293*AE1293</f>
        <v>0</v>
      </c>
      <c r="AN1293" s="27" t="s">
        <v>1197</v>
      </c>
      <c r="AO1293" s="27" t="s">
        <v>1206</v>
      </c>
      <c r="AP1293" s="15" t="s">
        <v>1215</v>
      </c>
    </row>
    <row r="1294" spans="1:42" x14ac:dyDescent="0.2">
      <c r="D1294" s="28" t="s">
        <v>831</v>
      </c>
      <c r="F1294" s="29">
        <v>1</v>
      </c>
    </row>
    <row r="1295" spans="1:42" x14ac:dyDescent="0.2">
      <c r="A1295" s="20"/>
      <c r="B1295" s="21" t="s">
        <v>717</v>
      </c>
      <c r="C1295" s="21" t="s">
        <v>788</v>
      </c>
      <c r="D1295" s="57" t="s">
        <v>898</v>
      </c>
      <c r="E1295" s="58"/>
      <c r="F1295" s="58"/>
      <c r="G1295" s="58"/>
      <c r="H1295" s="22">
        <f>SUM(H1296:H1301)</f>
        <v>0</v>
      </c>
      <c r="I1295" s="22">
        <f>SUM(I1296:I1301)</f>
        <v>0</v>
      </c>
      <c r="J1295" s="22">
        <f>H1295+I1295</f>
        <v>0</v>
      </c>
      <c r="K1295" s="15"/>
      <c r="L1295" s="22">
        <f>SUM(L1296:L1301)</f>
        <v>0</v>
      </c>
      <c r="O1295" s="22">
        <f>IF(P1295="PR",J1295,SUM(N1296:N1301))</f>
        <v>0</v>
      </c>
      <c r="P1295" s="15" t="s">
        <v>1175</v>
      </c>
      <c r="Q1295" s="22">
        <f>IF(P1295="HS",H1295,0)</f>
        <v>0</v>
      </c>
      <c r="R1295" s="22">
        <f>IF(P1295="HS",I1295-O1295,0)</f>
        <v>0</v>
      </c>
      <c r="S1295" s="22">
        <f>IF(P1295="PS",H1295,0)</f>
        <v>0</v>
      </c>
      <c r="T1295" s="22">
        <f>IF(P1295="PS",I1295-O1295,0)</f>
        <v>0</v>
      </c>
      <c r="U1295" s="22">
        <f>IF(P1295="MP",H1295,0)</f>
        <v>0</v>
      </c>
      <c r="V1295" s="22">
        <f>IF(P1295="MP",I1295-O1295,0)</f>
        <v>0</v>
      </c>
      <c r="W1295" s="22">
        <f>IF(P1295="OM",H1295,0)</f>
        <v>0</v>
      </c>
      <c r="X1295" s="15" t="s">
        <v>717</v>
      </c>
      <c r="AH1295" s="22">
        <f>SUM(Y1296:Y1301)</f>
        <v>0</v>
      </c>
      <c r="AI1295" s="22">
        <f>SUM(Z1296:Z1301)</f>
        <v>0</v>
      </c>
      <c r="AJ1295" s="22">
        <f>SUM(AA1296:AA1301)</f>
        <v>0</v>
      </c>
    </row>
    <row r="1296" spans="1:42" x14ac:dyDescent="0.2">
      <c r="A1296" s="23" t="s">
        <v>624</v>
      </c>
      <c r="B1296" s="23" t="s">
        <v>717</v>
      </c>
      <c r="C1296" s="23" t="s">
        <v>789</v>
      </c>
      <c r="D1296" s="23" t="s">
        <v>899</v>
      </c>
      <c r="E1296" s="23" t="s">
        <v>1149</v>
      </c>
      <c r="F1296" s="24">
        <v>1.78</v>
      </c>
      <c r="G1296" s="24">
        <v>0</v>
      </c>
      <c r="H1296" s="24">
        <f t="shared" ref="H1296:H1301" si="204">ROUND(F1296*AD1296,2)</f>
        <v>0</v>
      </c>
      <c r="I1296" s="24">
        <f t="shared" ref="I1296:I1301" si="205">J1296-H1296</f>
        <v>0</v>
      </c>
      <c r="J1296" s="24">
        <f t="shared" ref="J1296:J1301" si="206">ROUND(F1296*G1296,2)</f>
        <v>0</v>
      </c>
      <c r="K1296" s="24">
        <v>0</v>
      </c>
      <c r="L1296" s="24">
        <f t="shared" ref="L1296:L1301" si="207">F1296*K1296</f>
        <v>0</v>
      </c>
      <c r="M1296" s="25" t="s">
        <v>11</v>
      </c>
      <c r="N1296" s="24">
        <f t="shared" ref="N1296:N1301" si="208">IF(M1296="5",I1296,0)</f>
        <v>0</v>
      </c>
      <c r="Y1296" s="24">
        <f t="shared" ref="Y1296:Y1301" si="209">IF(AC1296=0,J1296,0)</f>
        <v>0</v>
      </c>
      <c r="Z1296" s="24">
        <f t="shared" ref="Z1296:Z1301" si="210">IF(AC1296=15,J1296,0)</f>
        <v>0</v>
      </c>
      <c r="AA1296" s="24">
        <f t="shared" ref="AA1296:AA1301" si="211">IF(AC1296=21,J1296,0)</f>
        <v>0</v>
      </c>
      <c r="AC1296" s="26">
        <v>21</v>
      </c>
      <c r="AD1296" s="26">
        <f t="shared" ref="AD1296:AD1301" si="212">G1296*0</f>
        <v>0</v>
      </c>
      <c r="AE1296" s="26">
        <f t="shared" ref="AE1296:AE1301" si="213">G1296*(1-0)</f>
        <v>0</v>
      </c>
      <c r="AL1296" s="26">
        <f t="shared" ref="AL1296:AL1301" si="214">F1296*AD1296</f>
        <v>0</v>
      </c>
      <c r="AM1296" s="26">
        <f t="shared" ref="AM1296:AM1301" si="215">F1296*AE1296</f>
        <v>0</v>
      </c>
      <c r="AN1296" s="27" t="s">
        <v>1198</v>
      </c>
      <c r="AO1296" s="27" t="s">
        <v>1206</v>
      </c>
      <c r="AP1296" s="15" t="s">
        <v>1215</v>
      </c>
    </row>
    <row r="1297" spans="1:42" x14ac:dyDescent="0.2">
      <c r="A1297" s="23" t="s">
        <v>625</v>
      </c>
      <c r="B1297" s="23" t="s">
        <v>717</v>
      </c>
      <c r="C1297" s="23" t="s">
        <v>790</v>
      </c>
      <c r="D1297" s="23" t="s">
        <v>901</v>
      </c>
      <c r="E1297" s="23" t="s">
        <v>1149</v>
      </c>
      <c r="F1297" s="24">
        <v>1.78</v>
      </c>
      <c r="G1297" s="24">
        <v>0</v>
      </c>
      <c r="H1297" s="24">
        <f t="shared" si="204"/>
        <v>0</v>
      </c>
      <c r="I1297" s="24">
        <f t="shared" si="205"/>
        <v>0</v>
      </c>
      <c r="J1297" s="24">
        <f t="shared" si="206"/>
        <v>0</v>
      </c>
      <c r="K1297" s="24">
        <v>0</v>
      </c>
      <c r="L1297" s="24">
        <f t="shared" si="207"/>
        <v>0</v>
      </c>
      <c r="M1297" s="25" t="s">
        <v>11</v>
      </c>
      <c r="N1297" s="24">
        <f t="shared" si="208"/>
        <v>0</v>
      </c>
      <c r="Y1297" s="24">
        <f t="shared" si="209"/>
        <v>0</v>
      </c>
      <c r="Z1297" s="24">
        <f t="shared" si="210"/>
        <v>0</v>
      </c>
      <c r="AA1297" s="24">
        <f t="shared" si="211"/>
        <v>0</v>
      </c>
      <c r="AC1297" s="26">
        <v>21</v>
      </c>
      <c r="AD1297" s="26">
        <f t="shared" si="212"/>
        <v>0</v>
      </c>
      <c r="AE1297" s="26">
        <f t="shared" si="213"/>
        <v>0</v>
      </c>
      <c r="AL1297" s="26">
        <f t="shared" si="214"/>
        <v>0</v>
      </c>
      <c r="AM1297" s="26">
        <f t="shared" si="215"/>
        <v>0</v>
      </c>
      <c r="AN1297" s="27" t="s">
        <v>1198</v>
      </c>
      <c r="AO1297" s="27" t="s">
        <v>1206</v>
      </c>
      <c r="AP1297" s="15" t="s">
        <v>1215</v>
      </c>
    </row>
    <row r="1298" spans="1:42" x14ac:dyDescent="0.2">
      <c r="A1298" s="23" t="s">
        <v>626</v>
      </c>
      <c r="B1298" s="23" t="s">
        <v>717</v>
      </c>
      <c r="C1298" s="23" t="s">
        <v>792</v>
      </c>
      <c r="D1298" s="23" t="s">
        <v>904</v>
      </c>
      <c r="E1298" s="23" t="s">
        <v>1149</v>
      </c>
      <c r="F1298" s="24">
        <v>1.78</v>
      </c>
      <c r="G1298" s="24">
        <v>0</v>
      </c>
      <c r="H1298" s="24">
        <f t="shared" si="204"/>
        <v>0</v>
      </c>
      <c r="I1298" s="24">
        <f t="shared" si="205"/>
        <v>0</v>
      </c>
      <c r="J1298" s="24">
        <f t="shared" si="206"/>
        <v>0</v>
      </c>
      <c r="K1298" s="24">
        <v>0</v>
      </c>
      <c r="L1298" s="24">
        <f t="shared" si="207"/>
        <v>0</v>
      </c>
      <c r="M1298" s="25" t="s">
        <v>11</v>
      </c>
      <c r="N1298" s="24">
        <f t="shared" si="208"/>
        <v>0</v>
      </c>
      <c r="Y1298" s="24">
        <f t="shared" si="209"/>
        <v>0</v>
      </c>
      <c r="Z1298" s="24">
        <f t="shared" si="210"/>
        <v>0</v>
      </c>
      <c r="AA1298" s="24">
        <f t="shared" si="211"/>
        <v>0</v>
      </c>
      <c r="AC1298" s="26">
        <v>21</v>
      </c>
      <c r="AD1298" s="26">
        <f t="shared" si="212"/>
        <v>0</v>
      </c>
      <c r="AE1298" s="26">
        <f t="shared" si="213"/>
        <v>0</v>
      </c>
      <c r="AL1298" s="26">
        <f t="shared" si="214"/>
        <v>0</v>
      </c>
      <c r="AM1298" s="26">
        <f t="shared" si="215"/>
        <v>0</v>
      </c>
      <c r="AN1298" s="27" t="s">
        <v>1198</v>
      </c>
      <c r="AO1298" s="27" t="s">
        <v>1206</v>
      </c>
      <c r="AP1298" s="15" t="s">
        <v>1215</v>
      </c>
    </row>
    <row r="1299" spans="1:42" x14ac:dyDescent="0.2">
      <c r="A1299" s="23" t="s">
        <v>627</v>
      </c>
      <c r="B1299" s="23" t="s">
        <v>717</v>
      </c>
      <c r="C1299" s="23" t="s">
        <v>791</v>
      </c>
      <c r="D1299" s="23" t="s">
        <v>903</v>
      </c>
      <c r="E1299" s="23" t="s">
        <v>1149</v>
      </c>
      <c r="F1299" s="24">
        <v>1.78</v>
      </c>
      <c r="G1299" s="24">
        <v>0</v>
      </c>
      <c r="H1299" s="24">
        <f t="shared" si="204"/>
        <v>0</v>
      </c>
      <c r="I1299" s="24">
        <f t="shared" si="205"/>
        <v>0</v>
      </c>
      <c r="J1299" s="24">
        <f t="shared" si="206"/>
        <v>0</v>
      </c>
      <c r="K1299" s="24">
        <v>0</v>
      </c>
      <c r="L1299" s="24">
        <f t="shared" si="207"/>
        <v>0</v>
      </c>
      <c r="M1299" s="25" t="s">
        <v>11</v>
      </c>
      <c r="N1299" s="24">
        <f t="shared" si="208"/>
        <v>0</v>
      </c>
      <c r="Y1299" s="24">
        <f t="shared" si="209"/>
        <v>0</v>
      </c>
      <c r="Z1299" s="24">
        <f t="shared" si="210"/>
        <v>0</v>
      </c>
      <c r="AA1299" s="24">
        <f t="shared" si="211"/>
        <v>0</v>
      </c>
      <c r="AC1299" s="26">
        <v>21</v>
      </c>
      <c r="AD1299" s="26">
        <f t="shared" si="212"/>
        <v>0</v>
      </c>
      <c r="AE1299" s="26">
        <f t="shared" si="213"/>
        <v>0</v>
      </c>
      <c r="AL1299" s="26">
        <f t="shared" si="214"/>
        <v>0</v>
      </c>
      <c r="AM1299" s="26">
        <f t="shared" si="215"/>
        <v>0</v>
      </c>
      <c r="AN1299" s="27" t="s">
        <v>1198</v>
      </c>
      <c r="AO1299" s="27" t="s">
        <v>1206</v>
      </c>
      <c r="AP1299" s="15" t="s">
        <v>1215</v>
      </c>
    </row>
    <row r="1300" spans="1:42" x14ac:dyDescent="0.2">
      <c r="A1300" s="23" t="s">
        <v>628</v>
      </c>
      <c r="B1300" s="23" t="s">
        <v>717</v>
      </c>
      <c r="C1300" s="23" t="s">
        <v>793</v>
      </c>
      <c r="D1300" s="23" t="s">
        <v>905</v>
      </c>
      <c r="E1300" s="23" t="s">
        <v>1149</v>
      </c>
      <c r="F1300" s="24">
        <v>1.78</v>
      </c>
      <c r="G1300" s="24">
        <v>0</v>
      </c>
      <c r="H1300" s="24">
        <f t="shared" si="204"/>
        <v>0</v>
      </c>
      <c r="I1300" s="24">
        <f t="shared" si="205"/>
        <v>0</v>
      </c>
      <c r="J1300" s="24">
        <f t="shared" si="206"/>
        <v>0</v>
      </c>
      <c r="K1300" s="24">
        <v>0</v>
      </c>
      <c r="L1300" s="24">
        <f t="shared" si="207"/>
        <v>0</v>
      </c>
      <c r="M1300" s="25" t="s">
        <v>11</v>
      </c>
      <c r="N1300" s="24">
        <f t="shared" si="208"/>
        <v>0</v>
      </c>
      <c r="Y1300" s="24">
        <f t="shared" si="209"/>
        <v>0</v>
      </c>
      <c r="Z1300" s="24">
        <f t="shared" si="210"/>
        <v>0</v>
      </c>
      <c r="AA1300" s="24">
        <f t="shared" si="211"/>
        <v>0</v>
      </c>
      <c r="AC1300" s="26">
        <v>21</v>
      </c>
      <c r="AD1300" s="26">
        <f t="shared" si="212"/>
        <v>0</v>
      </c>
      <c r="AE1300" s="26">
        <f t="shared" si="213"/>
        <v>0</v>
      </c>
      <c r="AL1300" s="26">
        <f t="shared" si="214"/>
        <v>0</v>
      </c>
      <c r="AM1300" s="26">
        <f t="shared" si="215"/>
        <v>0</v>
      </c>
      <c r="AN1300" s="27" t="s">
        <v>1198</v>
      </c>
      <c r="AO1300" s="27" t="s">
        <v>1206</v>
      </c>
      <c r="AP1300" s="15" t="s">
        <v>1215</v>
      </c>
    </row>
    <row r="1301" spans="1:42" x14ac:dyDescent="0.2">
      <c r="A1301" s="23" t="s">
        <v>629</v>
      </c>
      <c r="B1301" s="23" t="s">
        <v>717</v>
      </c>
      <c r="C1301" s="23" t="s">
        <v>794</v>
      </c>
      <c r="D1301" s="23" t="s">
        <v>906</v>
      </c>
      <c r="E1301" s="23" t="s">
        <v>1149</v>
      </c>
      <c r="F1301" s="24">
        <v>1.78</v>
      </c>
      <c r="G1301" s="24">
        <v>0</v>
      </c>
      <c r="H1301" s="24">
        <f t="shared" si="204"/>
        <v>0</v>
      </c>
      <c r="I1301" s="24">
        <f t="shared" si="205"/>
        <v>0</v>
      </c>
      <c r="J1301" s="24">
        <f t="shared" si="206"/>
        <v>0</v>
      </c>
      <c r="K1301" s="24">
        <v>0</v>
      </c>
      <c r="L1301" s="24">
        <f t="shared" si="207"/>
        <v>0</v>
      </c>
      <c r="M1301" s="25" t="s">
        <v>11</v>
      </c>
      <c r="N1301" s="24">
        <f t="shared" si="208"/>
        <v>0</v>
      </c>
      <c r="Y1301" s="24">
        <f t="shared" si="209"/>
        <v>0</v>
      </c>
      <c r="Z1301" s="24">
        <f t="shared" si="210"/>
        <v>0</v>
      </c>
      <c r="AA1301" s="24">
        <f t="shared" si="211"/>
        <v>0</v>
      </c>
      <c r="AC1301" s="26">
        <v>21</v>
      </c>
      <c r="AD1301" s="26">
        <f t="shared" si="212"/>
        <v>0</v>
      </c>
      <c r="AE1301" s="26">
        <f t="shared" si="213"/>
        <v>0</v>
      </c>
      <c r="AL1301" s="26">
        <f t="shared" si="214"/>
        <v>0</v>
      </c>
      <c r="AM1301" s="26">
        <f t="shared" si="215"/>
        <v>0</v>
      </c>
      <c r="AN1301" s="27" t="s">
        <v>1198</v>
      </c>
      <c r="AO1301" s="27" t="s">
        <v>1206</v>
      </c>
      <c r="AP1301" s="15" t="s">
        <v>1215</v>
      </c>
    </row>
    <row r="1302" spans="1:42" x14ac:dyDescent="0.2">
      <c r="A1302" s="20"/>
      <c r="B1302" s="21" t="s">
        <v>718</v>
      </c>
      <c r="C1302" s="21"/>
      <c r="D1302" s="57" t="s">
        <v>1116</v>
      </c>
      <c r="E1302" s="58"/>
      <c r="F1302" s="58"/>
      <c r="G1302" s="58"/>
      <c r="H1302" s="22">
        <f>H1303+H1308+H1311+H1314+H1325+H1338+H1341+H1371+H1380+H1405+H1410+H1421+H1428+H1436+H1439+H1442</f>
        <v>0</v>
      </c>
      <c r="I1302" s="22">
        <f>I1303+I1308+I1311+I1314+I1325+I1338+I1341+I1371+I1380+I1405+I1410+I1421+I1428+I1436+I1439+I1442</f>
        <v>0</v>
      </c>
      <c r="J1302" s="22">
        <f>H1302+I1302</f>
        <v>0</v>
      </c>
      <c r="K1302" s="15"/>
      <c r="L1302" s="22">
        <f>L1303+L1308+L1311+L1314+L1325+L1338+L1341+L1371+L1380+L1405+L1410+L1421+L1428+L1436+L1439+L1442</f>
        <v>3.3544458000000001</v>
      </c>
    </row>
    <row r="1303" spans="1:42" x14ac:dyDescent="0.2">
      <c r="A1303" s="20"/>
      <c r="B1303" s="21" t="s">
        <v>718</v>
      </c>
      <c r="C1303" s="21" t="s">
        <v>37</v>
      </c>
      <c r="D1303" s="57" t="s">
        <v>936</v>
      </c>
      <c r="E1303" s="58"/>
      <c r="F1303" s="58"/>
      <c r="G1303" s="58"/>
      <c r="H1303" s="22">
        <f>SUM(H1304:H1307)</f>
        <v>0</v>
      </c>
      <c r="I1303" s="22">
        <f>SUM(I1304:I1307)</f>
        <v>0</v>
      </c>
      <c r="J1303" s="22">
        <f>H1303+I1303</f>
        <v>0</v>
      </c>
      <c r="K1303" s="15"/>
      <c r="L1303" s="22">
        <f>SUM(L1304:L1307)</f>
        <v>6.1462200000000002E-2</v>
      </c>
      <c r="O1303" s="22">
        <f>IF(P1303="PR",J1303,SUM(N1304:N1307))</f>
        <v>0</v>
      </c>
      <c r="P1303" s="15" t="s">
        <v>1173</v>
      </c>
      <c r="Q1303" s="22">
        <f>IF(P1303="HS",H1303,0)</f>
        <v>0</v>
      </c>
      <c r="R1303" s="22">
        <f>IF(P1303="HS",I1303-O1303,0)</f>
        <v>0</v>
      </c>
      <c r="S1303" s="22">
        <f>IF(P1303="PS",H1303,0)</f>
        <v>0</v>
      </c>
      <c r="T1303" s="22">
        <f>IF(P1303="PS",I1303-O1303,0)</f>
        <v>0</v>
      </c>
      <c r="U1303" s="22">
        <f>IF(P1303="MP",H1303,0)</f>
        <v>0</v>
      </c>
      <c r="V1303" s="22">
        <f>IF(P1303="MP",I1303-O1303,0)</f>
        <v>0</v>
      </c>
      <c r="W1303" s="22">
        <f>IF(P1303="OM",H1303,0)</f>
        <v>0</v>
      </c>
      <c r="X1303" s="15" t="s">
        <v>718</v>
      </c>
      <c r="AH1303" s="22">
        <f>SUM(Y1304:Y1307)</f>
        <v>0</v>
      </c>
      <c r="AI1303" s="22">
        <f>SUM(Z1304:Z1307)</f>
        <v>0</v>
      </c>
      <c r="AJ1303" s="22">
        <f>SUM(AA1304:AA1307)</f>
        <v>0</v>
      </c>
    </row>
    <row r="1304" spans="1:42" x14ac:dyDescent="0.2">
      <c r="A1304" s="23" t="s">
        <v>630</v>
      </c>
      <c r="B1304" s="23" t="s">
        <v>718</v>
      </c>
      <c r="C1304" s="23" t="s">
        <v>796</v>
      </c>
      <c r="D1304" s="23" t="s">
        <v>1226</v>
      </c>
      <c r="E1304" s="23" t="s">
        <v>1147</v>
      </c>
      <c r="F1304" s="24">
        <v>0.02</v>
      </c>
      <c r="G1304" s="24">
        <v>0</v>
      </c>
      <c r="H1304" s="24">
        <f>ROUND(F1304*AD1304,2)</f>
        <v>0</v>
      </c>
      <c r="I1304" s="24">
        <f>J1304-H1304</f>
        <v>0</v>
      </c>
      <c r="J1304" s="24">
        <f>ROUND(F1304*G1304,2)</f>
        <v>0</v>
      </c>
      <c r="K1304" s="24">
        <v>2.53999</v>
      </c>
      <c r="L1304" s="24">
        <f>F1304*K1304</f>
        <v>5.0799799999999999E-2</v>
      </c>
      <c r="M1304" s="25" t="s">
        <v>7</v>
      </c>
      <c r="N1304" s="24">
        <f>IF(M1304="5",I1304,0)</f>
        <v>0</v>
      </c>
      <c r="Y1304" s="24">
        <f>IF(AC1304=0,J1304,0)</f>
        <v>0</v>
      </c>
      <c r="Z1304" s="24">
        <f>IF(AC1304=15,J1304,0)</f>
        <v>0</v>
      </c>
      <c r="AA1304" s="24">
        <f>IF(AC1304=21,J1304,0)</f>
        <v>0</v>
      </c>
      <c r="AC1304" s="26">
        <v>21</v>
      </c>
      <c r="AD1304" s="26">
        <f>G1304*0.813362397820164</f>
        <v>0</v>
      </c>
      <c r="AE1304" s="26">
        <f>G1304*(1-0.813362397820164)</f>
        <v>0</v>
      </c>
      <c r="AL1304" s="26">
        <f>F1304*AD1304</f>
        <v>0</v>
      </c>
      <c r="AM1304" s="26">
        <f>F1304*AE1304</f>
        <v>0</v>
      </c>
      <c r="AN1304" s="27" t="s">
        <v>1199</v>
      </c>
      <c r="AO1304" s="27" t="s">
        <v>1200</v>
      </c>
      <c r="AP1304" s="15" t="s">
        <v>1216</v>
      </c>
    </row>
    <row r="1305" spans="1:42" x14ac:dyDescent="0.2">
      <c r="D1305" s="28" t="s">
        <v>937</v>
      </c>
      <c r="F1305" s="29">
        <v>0.02</v>
      </c>
    </row>
    <row r="1306" spans="1:42" x14ac:dyDescent="0.2">
      <c r="A1306" s="23" t="s">
        <v>631</v>
      </c>
      <c r="B1306" s="23" t="s">
        <v>718</v>
      </c>
      <c r="C1306" s="23" t="s">
        <v>797</v>
      </c>
      <c r="D1306" s="23" t="s">
        <v>938</v>
      </c>
      <c r="E1306" s="23" t="s">
        <v>1146</v>
      </c>
      <c r="F1306" s="24">
        <v>0.28000000000000003</v>
      </c>
      <c r="G1306" s="24">
        <v>0</v>
      </c>
      <c r="H1306" s="24">
        <f>ROUND(F1306*AD1306,2)</f>
        <v>0</v>
      </c>
      <c r="I1306" s="24">
        <f>J1306-H1306</f>
        <v>0</v>
      </c>
      <c r="J1306" s="24">
        <f>ROUND(F1306*G1306,2)</f>
        <v>0</v>
      </c>
      <c r="K1306" s="24">
        <v>3.8080000000000003E-2</v>
      </c>
      <c r="L1306" s="24">
        <f>F1306*K1306</f>
        <v>1.0662400000000002E-2</v>
      </c>
      <c r="M1306" s="25" t="s">
        <v>7</v>
      </c>
      <c r="N1306" s="24">
        <f>IF(M1306="5",I1306,0)</f>
        <v>0</v>
      </c>
      <c r="Y1306" s="24">
        <f>IF(AC1306=0,J1306,0)</f>
        <v>0</v>
      </c>
      <c r="Z1306" s="24">
        <f>IF(AC1306=15,J1306,0)</f>
        <v>0</v>
      </c>
      <c r="AA1306" s="24">
        <f>IF(AC1306=21,J1306,0)</f>
        <v>0</v>
      </c>
      <c r="AC1306" s="26">
        <v>21</v>
      </c>
      <c r="AD1306" s="26">
        <f>G1306*0.555284552845528</f>
        <v>0</v>
      </c>
      <c r="AE1306" s="26">
        <f>G1306*(1-0.555284552845528)</f>
        <v>0</v>
      </c>
      <c r="AL1306" s="26">
        <f>F1306*AD1306</f>
        <v>0</v>
      </c>
      <c r="AM1306" s="26">
        <f>F1306*AE1306</f>
        <v>0</v>
      </c>
      <c r="AN1306" s="27" t="s">
        <v>1199</v>
      </c>
      <c r="AO1306" s="27" t="s">
        <v>1200</v>
      </c>
      <c r="AP1306" s="15" t="s">
        <v>1216</v>
      </c>
    </row>
    <row r="1307" spans="1:42" x14ac:dyDescent="0.2">
      <c r="D1307" s="28" t="s">
        <v>939</v>
      </c>
      <c r="F1307" s="29">
        <v>0.28000000000000003</v>
      </c>
    </row>
    <row r="1308" spans="1:42" x14ac:dyDescent="0.2">
      <c r="A1308" s="20"/>
      <c r="B1308" s="21" t="s">
        <v>718</v>
      </c>
      <c r="C1308" s="21" t="s">
        <v>38</v>
      </c>
      <c r="D1308" s="57" t="s">
        <v>806</v>
      </c>
      <c r="E1308" s="58"/>
      <c r="F1308" s="58"/>
      <c r="G1308" s="58"/>
      <c r="H1308" s="22">
        <f>SUM(H1309:H1310)</f>
        <v>0</v>
      </c>
      <c r="I1308" s="22">
        <f>SUM(I1309:I1310)</f>
        <v>0</v>
      </c>
      <c r="J1308" s="22">
        <f>H1308+I1308</f>
        <v>0</v>
      </c>
      <c r="K1308" s="15"/>
      <c r="L1308" s="22">
        <f>SUM(L1309:L1310)</f>
        <v>0.142425</v>
      </c>
      <c r="O1308" s="22">
        <f>IF(P1308="PR",J1308,SUM(N1309:N1310))</f>
        <v>0</v>
      </c>
      <c r="P1308" s="15" t="s">
        <v>1173</v>
      </c>
      <c r="Q1308" s="22">
        <f>IF(P1308="HS",H1308,0)</f>
        <v>0</v>
      </c>
      <c r="R1308" s="22">
        <f>IF(P1308="HS",I1308-O1308,0)</f>
        <v>0</v>
      </c>
      <c r="S1308" s="22">
        <f>IF(P1308="PS",H1308,0)</f>
        <v>0</v>
      </c>
      <c r="T1308" s="22">
        <f>IF(P1308="PS",I1308-O1308,0)</f>
        <v>0</v>
      </c>
      <c r="U1308" s="22">
        <f>IF(P1308="MP",H1308,0)</f>
        <v>0</v>
      </c>
      <c r="V1308" s="22">
        <f>IF(P1308="MP",I1308-O1308,0)</f>
        <v>0</v>
      </c>
      <c r="W1308" s="22">
        <f>IF(P1308="OM",H1308,0)</f>
        <v>0</v>
      </c>
      <c r="X1308" s="15" t="s">
        <v>718</v>
      </c>
      <c r="AH1308" s="22">
        <f>SUM(Y1309:Y1310)</f>
        <v>0</v>
      </c>
      <c r="AI1308" s="22">
        <f>SUM(Z1309:Z1310)</f>
        <v>0</v>
      </c>
      <c r="AJ1308" s="22">
        <f>SUM(AA1309:AA1310)</f>
        <v>0</v>
      </c>
    </row>
    <row r="1309" spans="1:42" x14ac:dyDescent="0.2">
      <c r="A1309" s="23" t="s">
        <v>632</v>
      </c>
      <c r="B1309" s="23" t="s">
        <v>718</v>
      </c>
      <c r="C1309" s="23" t="s">
        <v>721</v>
      </c>
      <c r="D1309" s="23" t="s">
        <v>1253</v>
      </c>
      <c r="E1309" s="23" t="s">
        <v>1146</v>
      </c>
      <c r="F1309" s="24">
        <v>1.35</v>
      </c>
      <c r="G1309" s="24">
        <v>0</v>
      </c>
      <c r="H1309" s="24">
        <f>ROUND(F1309*AD1309,2)</f>
        <v>0</v>
      </c>
      <c r="I1309" s="24">
        <f>J1309-H1309</f>
        <v>0</v>
      </c>
      <c r="J1309" s="24">
        <f>ROUND(F1309*G1309,2)</f>
        <v>0</v>
      </c>
      <c r="K1309" s="24">
        <v>0.1055</v>
      </c>
      <c r="L1309" s="24">
        <f>F1309*K1309</f>
        <v>0.142425</v>
      </c>
      <c r="M1309" s="25" t="s">
        <v>7</v>
      </c>
      <c r="N1309" s="24">
        <f>IF(M1309="5",I1309,0)</f>
        <v>0</v>
      </c>
      <c r="Y1309" s="24">
        <f>IF(AC1309=0,J1309,0)</f>
        <v>0</v>
      </c>
      <c r="Z1309" s="24">
        <f>IF(AC1309=15,J1309,0)</f>
        <v>0</v>
      </c>
      <c r="AA1309" s="24">
        <f>IF(AC1309=21,J1309,0)</f>
        <v>0</v>
      </c>
      <c r="AC1309" s="26">
        <v>21</v>
      </c>
      <c r="AD1309" s="26">
        <f>G1309*0.853314527503526</f>
        <v>0</v>
      </c>
      <c r="AE1309" s="26">
        <f>G1309*(1-0.853314527503526)</f>
        <v>0</v>
      </c>
      <c r="AL1309" s="26">
        <f>F1309*AD1309</f>
        <v>0</v>
      </c>
      <c r="AM1309" s="26">
        <f>F1309*AE1309</f>
        <v>0</v>
      </c>
      <c r="AN1309" s="27" t="s">
        <v>1184</v>
      </c>
      <c r="AO1309" s="27" t="s">
        <v>1200</v>
      </c>
      <c r="AP1309" s="15" t="s">
        <v>1216</v>
      </c>
    </row>
    <row r="1310" spans="1:42" x14ac:dyDescent="0.2">
      <c r="D1310" s="28" t="s">
        <v>940</v>
      </c>
      <c r="F1310" s="29">
        <v>1.35</v>
      </c>
    </row>
    <row r="1311" spans="1:42" x14ac:dyDescent="0.2">
      <c r="A1311" s="20"/>
      <c r="B1311" s="21" t="s">
        <v>718</v>
      </c>
      <c r="C1311" s="21" t="s">
        <v>42</v>
      </c>
      <c r="D1311" s="57" t="s">
        <v>808</v>
      </c>
      <c r="E1311" s="58"/>
      <c r="F1311" s="58"/>
      <c r="G1311" s="58"/>
      <c r="H1311" s="22">
        <f>SUM(H1312:H1312)</f>
        <v>0</v>
      </c>
      <c r="I1311" s="22">
        <f>SUM(I1312:I1312)</f>
        <v>0</v>
      </c>
      <c r="J1311" s="22">
        <f>H1311+I1311</f>
        <v>0</v>
      </c>
      <c r="K1311" s="15"/>
      <c r="L1311" s="22">
        <f>SUM(L1312:L1312)</f>
        <v>9.3558000000000002E-2</v>
      </c>
      <c r="O1311" s="22">
        <f>IF(P1311="PR",J1311,SUM(N1312:N1312))</f>
        <v>0</v>
      </c>
      <c r="P1311" s="15" t="s">
        <v>1173</v>
      </c>
      <c r="Q1311" s="22">
        <f>IF(P1311="HS",H1311,0)</f>
        <v>0</v>
      </c>
      <c r="R1311" s="22">
        <f>IF(P1311="HS",I1311-O1311,0)</f>
        <v>0</v>
      </c>
      <c r="S1311" s="22">
        <f>IF(P1311="PS",H1311,0)</f>
        <v>0</v>
      </c>
      <c r="T1311" s="22">
        <f>IF(P1311="PS",I1311-O1311,0)</f>
        <v>0</v>
      </c>
      <c r="U1311" s="22">
        <f>IF(P1311="MP",H1311,0)</f>
        <v>0</v>
      </c>
      <c r="V1311" s="22">
        <f>IF(P1311="MP",I1311-O1311,0)</f>
        <v>0</v>
      </c>
      <c r="W1311" s="22">
        <f>IF(P1311="OM",H1311,0)</f>
        <v>0</v>
      </c>
      <c r="X1311" s="15" t="s">
        <v>718</v>
      </c>
      <c r="AH1311" s="22">
        <f>SUM(Y1312:Y1312)</f>
        <v>0</v>
      </c>
      <c r="AI1311" s="22">
        <f>SUM(Z1312:Z1312)</f>
        <v>0</v>
      </c>
      <c r="AJ1311" s="22">
        <f>SUM(AA1312:AA1312)</f>
        <v>0</v>
      </c>
    </row>
    <row r="1312" spans="1:42" x14ac:dyDescent="0.2">
      <c r="A1312" s="23" t="s">
        <v>633</v>
      </c>
      <c r="B1312" s="23" t="s">
        <v>718</v>
      </c>
      <c r="C1312" s="23" t="s">
        <v>722</v>
      </c>
      <c r="D1312" s="23" t="s">
        <v>809</v>
      </c>
      <c r="E1312" s="23" t="s">
        <v>1146</v>
      </c>
      <c r="F1312" s="24">
        <v>5.03</v>
      </c>
      <c r="G1312" s="24">
        <v>0</v>
      </c>
      <c r="H1312" s="24">
        <f>ROUND(F1312*AD1312,2)</f>
        <v>0</v>
      </c>
      <c r="I1312" s="24">
        <f>J1312-H1312</f>
        <v>0</v>
      </c>
      <c r="J1312" s="24">
        <f>ROUND(F1312*G1312,2)</f>
        <v>0</v>
      </c>
      <c r="K1312" s="24">
        <v>1.8599999999999998E-2</v>
      </c>
      <c r="L1312" s="24">
        <f>F1312*K1312</f>
        <v>9.3558000000000002E-2</v>
      </c>
      <c r="M1312" s="25" t="s">
        <v>7</v>
      </c>
      <c r="N1312" s="24">
        <f>IF(M1312="5",I1312,0)</f>
        <v>0</v>
      </c>
      <c r="Y1312" s="24">
        <f>IF(AC1312=0,J1312,0)</f>
        <v>0</v>
      </c>
      <c r="Z1312" s="24">
        <f>IF(AC1312=15,J1312,0)</f>
        <v>0</v>
      </c>
      <c r="AA1312" s="24">
        <f>IF(AC1312=21,J1312,0)</f>
        <v>0</v>
      </c>
      <c r="AC1312" s="26">
        <v>21</v>
      </c>
      <c r="AD1312" s="26">
        <f>G1312*0.563277249451353</f>
        <v>0</v>
      </c>
      <c r="AE1312" s="26">
        <f>G1312*(1-0.563277249451353)</f>
        <v>0</v>
      </c>
      <c r="AL1312" s="26">
        <f>F1312*AD1312</f>
        <v>0</v>
      </c>
      <c r="AM1312" s="26">
        <f>F1312*AE1312</f>
        <v>0</v>
      </c>
      <c r="AN1312" s="27" t="s">
        <v>1185</v>
      </c>
      <c r="AO1312" s="27" t="s">
        <v>1200</v>
      </c>
      <c r="AP1312" s="15" t="s">
        <v>1216</v>
      </c>
    </row>
    <row r="1313" spans="1:42" x14ac:dyDescent="0.2">
      <c r="D1313" s="28" t="s">
        <v>1117</v>
      </c>
      <c r="F1313" s="29">
        <v>5.03</v>
      </c>
    </row>
    <row r="1314" spans="1:42" x14ac:dyDescent="0.2">
      <c r="A1314" s="20"/>
      <c r="B1314" s="21" t="s">
        <v>718</v>
      </c>
      <c r="C1314" s="21" t="s">
        <v>67</v>
      </c>
      <c r="D1314" s="57" t="s">
        <v>811</v>
      </c>
      <c r="E1314" s="58"/>
      <c r="F1314" s="58"/>
      <c r="G1314" s="58"/>
      <c r="H1314" s="22">
        <f>SUM(H1315:H1323)</f>
        <v>0</v>
      </c>
      <c r="I1314" s="22">
        <f>SUM(I1315:I1323)</f>
        <v>0</v>
      </c>
      <c r="J1314" s="22">
        <f>H1314+I1314</f>
        <v>0</v>
      </c>
      <c r="K1314" s="15"/>
      <c r="L1314" s="22">
        <f>SUM(L1315:L1323)</f>
        <v>0.46219840000000001</v>
      </c>
      <c r="O1314" s="22">
        <f>IF(P1314="PR",J1314,SUM(N1315:N1323))</f>
        <v>0</v>
      </c>
      <c r="P1314" s="15" t="s">
        <v>1173</v>
      </c>
      <c r="Q1314" s="22">
        <f>IF(P1314="HS",H1314,0)</f>
        <v>0</v>
      </c>
      <c r="R1314" s="22">
        <f>IF(P1314="HS",I1314-O1314,0)</f>
        <v>0</v>
      </c>
      <c r="S1314" s="22">
        <f>IF(P1314="PS",H1314,0)</f>
        <v>0</v>
      </c>
      <c r="T1314" s="22">
        <f>IF(P1314="PS",I1314-O1314,0)</f>
        <v>0</v>
      </c>
      <c r="U1314" s="22">
        <f>IF(P1314="MP",H1314,0)</f>
        <v>0</v>
      </c>
      <c r="V1314" s="22">
        <f>IF(P1314="MP",I1314-O1314,0)</f>
        <v>0</v>
      </c>
      <c r="W1314" s="22">
        <f>IF(P1314="OM",H1314,0)</f>
        <v>0</v>
      </c>
      <c r="X1314" s="15" t="s">
        <v>718</v>
      </c>
      <c r="AH1314" s="22">
        <f>SUM(Y1315:Y1323)</f>
        <v>0</v>
      </c>
      <c r="AI1314" s="22">
        <f>SUM(Z1315:Z1323)</f>
        <v>0</v>
      </c>
      <c r="AJ1314" s="22">
        <f>SUM(AA1315:AA1323)</f>
        <v>0</v>
      </c>
    </row>
    <row r="1315" spans="1:42" x14ac:dyDescent="0.2">
      <c r="A1315" s="23" t="s">
        <v>634</v>
      </c>
      <c r="B1315" s="23" t="s">
        <v>718</v>
      </c>
      <c r="C1315" s="23" t="s">
        <v>723</v>
      </c>
      <c r="D1315" s="23" t="s">
        <v>1218</v>
      </c>
      <c r="E1315" s="23" t="s">
        <v>1147</v>
      </c>
      <c r="F1315" s="24">
        <v>0.11</v>
      </c>
      <c r="G1315" s="24">
        <v>0</v>
      </c>
      <c r="H1315" s="24">
        <f>ROUND(F1315*AD1315,2)</f>
        <v>0</v>
      </c>
      <c r="I1315" s="24">
        <f>J1315-H1315</f>
        <v>0</v>
      </c>
      <c r="J1315" s="24">
        <f>ROUND(F1315*G1315,2)</f>
        <v>0</v>
      </c>
      <c r="K1315" s="24">
        <v>2.5249999999999999</v>
      </c>
      <c r="L1315" s="24">
        <f>F1315*K1315</f>
        <v>0.27775</v>
      </c>
      <c r="M1315" s="25" t="s">
        <v>7</v>
      </c>
      <c r="N1315" s="24">
        <f>IF(M1315="5",I1315,0)</f>
        <v>0</v>
      </c>
      <c r="Y1315" s="24">
        <f>IF(AC1315=0,J1315,0)</f>
        <v>0</v>
      </c>
      <c r="Z1315" s="24">
        <f>IF(AC1315=15,J1315,0)</f>
        <v>0</v>
      </c>
      <c r="AA1315" s="24">
        <f>IF(AC1315=21,J1315,0)</f>
        <v>0</v>
      </c>
      <c r="AC1315" s="26">
        <v>21</v>
      </c>
      <c r="AD1315" s="26">
        <f>G1315*0.859082802547771</f>
        <v>0</v>
      </c>
      <c r="AE1315" s="26">
        <f>G1315*(1-0.859082802547771)</f>
        <v>0</v>
      </c>
      <c r="AL1315" s="26">
        <f>F1315*AD1315</f>
        <v>0</v>
      </c>
      <c r="AM1315" s="26">
        <f>F1315*AE1315</f>
        <v>0</v>
      </c>
      <c r="AN1315" s="27" t="s">
        <v>1186</v>
      </c>
      <c r="AO1315" s="27" t="s">
        <v>1201</v>
      </c>
      <c r="AP1315" s="15" t="s">
        <v>1216</v>
      </c>
    </row>
    <row r="1316" spans="1:42" x14ac:dyDescent="0.2">
      <c r="D1316" s="28" t="s">
        <v>1087</v>
      </c>
      <c r="F1316" s="29">
        <v>0.11</v>
      </c>
    </row>
    <row r="1317" spans="1:42" x14ac:dyDescent="0.2">
      <c r="A1317" s="23" t="s">
        <v>635</v>
      </c>
      <c r="B1317" s="23" t="s">
        <v>718</v>
      </c>
      <c r="C1317" s="23" t="s">
        <v>724</v>
      </c>
      <c r="D1317" s="23" t="s">
        <v>813</v>
      </c>
      <c r="E1317" s="23" t="s">
        <v>1146</v>
      </c>
      <c r="F1317" s="24">
        <v>0.09</v>
      </c>
      <c r="G1317" s="24">
        <v>0</v>
      </c>
      <c r="H1317" s="24">
        <f>ROUND(F1317*AD1317,2)</f>
        <v>0</v>
      </c>
      <c r="I1317" s="24">
        <f>J1317-H1317</f>
        <v>0</v>
      </c>
      <c r="J1317" s="24">
        <f>ROUND(F1317*G1317,2)</f>
        <v>0</v>
      </c>
      <c r="K1317" s="24">
        <v>1.41E-2</v>
      </c>
      <c r="L1317" s="24">
        <f>F1317*K1317</f>
        <v>1.2689999999999999E-3</v>
      </c>
      <c r="M1317" s="25" t="s">
        <v>7</v>
      </c>
      <c r="N1317" s="24">
        <f>IF(M1317="5",I1317,0)</f>
        <v>0</v>
      </c>
      <c r="Y1317" s="24">
        <f>IF(AC1317=0,J1317,0)</f>
        <v>0</v>
      </c>
      <c r="Z1317" s="24">
        <f>IF(AC1317=15,J1317,0)</f>
        <v>0</v>
      </c>
      <c r="AA1317" s="24">
        <f>IF(AC1317=21,J1317,0)</f>
        <v>0</v>
      </c>
      <c r="AC1317" s="26">
        <v>21</v>
      </c>
      <c r="AD1317" s="26">
        <f>G1317*0.637948717948718</f>
        <v>0</v>
      </c>
      <c r="AE1317" s="26">
        <f>G1317*(1-0.637948717948718)</f>
        <v>0</v>
      </c>
      <c r="AL1317" s="26">
        <f>F1317*AD1317</f>
        <v>0</v>
      </c>
      <c r="AM1317" s="26">
        <f>F1317*AE1317</f>
        <v>0</v>
      </c>
      <c r="AN1317" s="27" t="s">
        <v>1186</v>
      </c>
      <c r="AO1317" s="27" t="s">
        <v>1201</v>
      </c>
      <c r="AP1317" s="15" t="s">
        <v>1216</v>
      </c>
    </row>
    <row r="1318" spans="1:42" x14ac:dyDescent="0.2">
      <c r="D1318" s="28" t="s">
        <v>1088</v>
      </c>
      <c r="F1318" s="29">
        <v>0.09</v>
      </c>
    </row>
    <row r="1319" spans="1:42" x14ac:dyDescent="0.2">
      <c r="A1319" s="23" t="s">
        <v>636</v>
      </c>
      <c r="B1319" s="23" t="s">
        <v>718</v>
      </c>
      <c r="C1319" s="23" t="s">
        <v>725</v>
      </c>
      <c r="D1319" s="23" t="s">
        <v>815</v>
      </c>
      <c r="E1319" s="23" t="s">
        <v>1146</v>
      </c>
      <c r="F1319" s="24">
        <v>0.09</v>
      </c>
      <c r="G1319" s="24">
        <v>0</v>
      </c>
      <c r="H1319" s="24">
        <f>ROUND(F1319*AD1319,2)</f>
        <v>0</v>
      </c>
      <c r="I1319" s="24">
        <f>J1319-H1319</f>
        <v>0</v>
      </c>
      <c r="J1319" s="24">
        <f>ROUND(F1319*G1319,2)</f>
        <v>0</v>
      </c>
      <c r="K1319" s="24">
        <v>0</v>
      </c>
      <c r="L1319" s="24">
        <f>F1319*K1319</f>
        <v>0</v>
      </c>
      <c r="M1319" s="25" t="s">
        <v>7</v>
      </c>
      <c r="N1319" s="24">
        <f>IF(M1319="5",I1319,0)</f>
        <v>0</v>
      </c>
      <c r="Y1319" s="24">
        <f>IF(AC1319=0,J1319,0)</f>
        <v>0</v>
      </c>
      <c r="Z1319" s="24">
        <f>IF(AC1319=15,J1319,0)</f>
        <v>0</v>
      </c>
      <c r="AA1319" s="24">
        <f>IF(AC1319=21,J1319,0)</f>
        <v>0</v>
      </c>
      <c r="AC1319" s="26">
        <v>21</v>
      </c>
      <c r="AD1319" s="26">
        <f>G1319*0</f>
        <v>0</v>
      </c>
      <c r="AE1319" s="26">
        <f>G1319*(1-0)</f>
        <v>0</v>
      </c>
      <c r="AL1319" s="26">
        <f>F1319*AD1319</f>
        <v>0</v>
      </c>
      <c r="AM1319" s="26">
        <f>F1319*AE1319</f>
        <v>0</v>
      </c>
      <c r="AN1319" s="27" t="s">
        <v>1186</v>
      </c>
      <c r="AO1319" s="27" t="s">
        <v>1201</v>
      </c>
      <c r="AP1319" s="15" t="s">
        <v>1216</v>
      </c>
    </row>
    <row r="1320" spans="1:42" x14ac:dyDescent="0.2">
      <c r="D1320" s="28" t="s">
        <v>1089</v>
      </c>
      <c r="F1320" s="29">
        <v>0.09</v>
      </c>
    </row>
    <row r="1321" spans="1:42" x14ac:dyDescent="0.2">
      <c r="A1321" s="23" t="s">
        <v>637</v>
      </c>
      <c r="B1321" s="23" t="s">
        <v>718</v>
      </c>
      <c r="C1321" s="23" t="s">
        <v>726</v>
      </c>
      <c r="D1321" s="23" t="s">
        <v>817</v>
      </c>
      <c r="E1321" s="23" t="s">
        <v>1146</v>
      </c>
      <c r="F1321" s="24">
        <v>4.8899999999999997</v>
      </c>
      <c r="G1321" s="24">
        <v>0</v>
      </c>
      <c r="H1321" s="24">
        <f>ROUND(F1321*AD1321,2)</f>
        <v>0</v>
      </c>
      <c r="I1321" s="24">
        <f>J1321-H1321</f>
        <v>0</v>
      </c>
      <c r="J1321" s="24">
        <f>ROUND(F1321*G1321,2)</f>
        <v>0</v>
      </c>
      <c r="K1321" s="24">
        <v>3.415E-2</v>
      </c>
      <c r="L1321" s="24">
        <f>F1321*K1321</f>
        <v>0.16699349999999999</v>
      </c>
      <c r="M1321" s="25" t="s">
        <v>7</v>
      </c>
      <c r="N1321" s="24">
        <f>IF(M1321="5",I1321,0)</f>
        <v>0</v>
      </c>
      <c r="Y1321" s="24">
        <f>IF(AC1321=0,J1321,0)</f>
        <v>0</v>
      </c>
      <c r="Z1321" s="24">
        <f>IF(AC1321=15,J1321,0)</f>
        <v>0</v>
      </c>
      <c r="AA1321" s="24">
        <f>IF(AC1321=21,J1321,0)</f>
        <v>0</v>
      </c>
      <c r="AC1321" s="26">
        <v>21</v>
      </c>
      <c r="AD1321" s="26">
        <f>G1321*0.841828478964401</f>
        <v>0</v>
      </c>
      <c r="AE1321" s="26">
        <f>G1321*(1-0.841828478964401)</f>
        <v>0</v>
      </c>
      <c r="AL1321" s="26">
        <f>F1321*AD1321</f>
        <v>0</v>
      </c>
      <c r="AM1321" s="26">
        <f>F1321*AE1321</f>
        <v>0</v>
      </c>
      <c r="AN1321" s="27" t="s">
        <v>1186</v>
      </c>
      <c r="AO1321" s="27" t="s">
        <v>1201</v>
      </c>
      <c r="AP1321" s="15" t="s">
        <v>1216</v>
      </c>
    </row>
    <row r="1322" spans="1:42" x14ac:dyDescent="0.2">
      <c r="D1322" s="28" t="s">
        <v>1118</v>
      </c>
      <c r="F1322" s="29">
        <v>4.8899999999999997</v>
      </c>
    </row>
    <row r="1323" spans="1:42" x14ac:dyDescent="0.2">
      <c r="A1323" s="23" t="s">
        <v>638</v>
      </c>
      <c r="B1323" s="23" t="s">
        <v>718</v>
      </c>
      <c r="C1323" s="23" t="s">
        <v>727</v>
      </c>
      <c r="D1323" s="23" t="s">
        <v>1250</v>
      </c>
      <c r="E1323" s="23" t="s">
        <v>1146</v>
      </c>
      <c r="F1323" s="24">
        <v>4.8899999999999997</v>
      </c>
      <c r="G1323" s="24">
        <v>0</v>
      </c>
      <c r="H1323" s="24">
        <f>ROUND(F1323*AD1323,2)</f>
        <v>0</v>
      </c>
      <c r="I1323" s="24">
        <f>J1323-H1323</f>
        <v>0</v>
      </c>
      <c r="J1323" s="24">
        <f>ROUND(F1323*G1323,2)</f>
        <v>0</v>
      </c>
      <c r="K1323" s="24">
        <v>3.31E-3</v>
      </c>
      <c r="L1323" s="24">
        <f>F1323*K1323</f>
        <v>1.61859E-2</v>
      </c>
      <c r="M1323" s="25" t="s">
        <v>7</v>
      </c>
      <c r="N1323" s="24">
        <f>IF(M1323="5",I1323,0)</f>
        <v>0</v>
      </c>
      <c r="Y1323" s="24">
        <f>IF(AC1323=0,J1323,0)</f>
        <v>0</v>
      </c>
      <c r="Z1323" s="24">
        <f>IF(AC1323=15,J1323,0)</f>
        <v>0</v>
      </c>
      <c r="AA1323" s="24">
        <f>IF(AC1323=21,J1323,0)</f>
        <v>0</v>
      </c>
      <c r="AC1323" s="26">
        <v>21</v>
      </c>
      <c r="AD1323" s="26">
        <f>G1323*0.752032520325203</f>
        <v>0</v>
      </c>
      <c r="AE1323" s="26">
        <f>G1323*(1-0.752032520325203)</f>
        <v>0</v>
      </c>
      <c r="AL1323" s="26">
        <f>F1323*AD1323</f>
        <v>0</v>
      </c>
      <c r="AM1323" s="26">
        <f>F1323*AE1323</f>
        <v>0</v>
      </c>
      <c r="AN1323" s="27" t="s">
        <v>1186</v>
      </c>
      <c r="AO1323" s="27" t="s">
        <v>1201</v>
      </c>
      <c r="AP1323" s="15" t="s">
        <v>1216</v>
      </c>
    </row>
    <row r="1324" spans="1:42" x14ac:dyDescent="0.2">
      <c r="D1324" s="28" t="s">
        <v>1118</v>
      </c>
      <c r="F1324" s="29">
        <v>4.8899999999999997</v>
      </c>
    </row>
    <row r="1325" spans="1:42" x14ac:dyDescent="0.2">
      <c r="A1325" s="20"/>
      <c r="B1325" s="21" t="s">
        <v>718</v>
      </c>
      <c r="C1325" s="21" t="s">
        <v>685</v>
      </c>
      <c r="D1325" s="57" t="s">
        <v>821</v>
      </c>
      <c r="E1325" s="58"/>
      <c r="F1325" s="58"/>
      <c r="G1325" s="58"/>
      <c r="H1325" s="22">
        <f>SUM(H1326:H1336)</f>
        <v>0</v>
      </c>
      <c r="I1325" s="22">
        <f>SUM(I1326:I1336)</f>
        <v>0</v>
      </c>
      <c r="J1325" s="22">
        <f>H1325+I1325</f>
        <v>0</v>
      </c>
      <c r="K1325" s="15"/>
      <c r="L1325" s="22">
        <f>SUM(L1326:L1336)</f>
        <v>1.29219E-2</v>
      </c>
      <c r="O1325" s="22">
        <f>IF(P1325="PR",J1325,SUM(N1326:N1336))</f>
        <v>0</v>
      </c>
      <c r="P1325" s="15" t="s">
        <v>1174</v>
      </c>
      <c r="Q1325" s="22">
        <f>IF(P1325="HS",H1325,0)</f>
        <v>0</v>
      </c>
      <c r="R1325" s="22">
        <f>IF(P1325="HS",I1325-O1325,0)</f>
        <v>0</v>
      </c>
      <c r="S1325" s="22">
        <f>IF(P1325="PS",H1325,0)</f>
        <v>0</v>
      </c>
      <c r="T1325" s="22">
        <f>IF(P1325="PS",I1325-O1325,0)</f>
        <v>0</v>
      </c>
      <c r="U1325" s="22">
        <f>IF(P1325="MP",H1325,0)</f>
        <v>0</v>
      </c>
      <c r="V1325" s="22">
        <f>IF(P1325="MP",I1325-O1325,0)</f>
        <v>0</v>
      </c>
      <c r="W1325" s="22">
        <f>IF(P1325="OM",H1325,0)</f>
        <v>0</v>
      </c>
      <c r="X1325" s="15" t="s">
        <v>718</v>
      </c>
      <c r="AH1325" s="22">
        <f>SUM(Y1326:Y1336)</f>
        <v>0</v>
      </c>
      <c r="AI1325" s="22">
        <f>SUM(Z1326:Z1336)</f>
        <v>0</v>
      </c>
      <c r="AJ1325" s="22">
        <f>SUM(AA1326:AA1336)</f>
        <v>0</v>
      </c>
    </row>
    <row r="1326" spans="1:42" x14ac:dyDescent="0.2">
      <c r="A1326" s="23" t="s">
        <v>639</v>
      </c>
      <c r="B1326" s="23" t="s">
        <v>718</v>
      </c>
      <c r="C1326" s="23" t="s">
        <v>728</v>
      </c>
      <c r="D1326" s="23" t="s">
        <v>1251</v>
      </c>
      <c r="E1326" s="23" t="s">
        <v>1146</v>
      </c>
      <c r="F1326" s="24">
        <v>6.09</v>
      </c>
      <c r="G1326" s="24">
        <v>0</v>
      </c>
      <c r="H1326" s="24">
        <f>ROUND(F1326*AD1326,2)</f>
        <v>0</v>
      </c>
      <c r="I1326" s="24">
        <f>J1326-H1326</f>
        <v>0</v>
      </c>
      <c r="J1326" s="24">
        <f>ROUND(F1326*G1326,2)</f>
        <v>0</v>
      </c>
      <c r="K1326" s="24">
        <v>5.6999999999999998E-4</v>
      </c>
      <c r="L1326" s="24">
        <f>F1326*K1326</f>
        <v>3.4712999999999996E-3</v>
      </c>
      <c r="M1326" s="25" t="s">
        <v>7</v>
      </c>
      <c r="N1326" s="24">
        <f>IF(M1326="5",I1326,0)</f>
        <v>0</v>
      </c>
      <c r="Y1326" s="24">
        <f>IF(AC1326=0,J1326,0)</f>
        <v>0</v>
      </c>
      <c r="Z1326" s="24">
        <f>IF(AC1326=15,J1326,0)</f>
        <v>0</v>
      </c>
      <c r="AA1326" s="24">
        <f>IF(AC1326=21,J1326,0)</f>
        <v>0</v>
      </c>
      <c r="AC1326" s="26">
        <v>21</v>
      </c>
      <c r="AD1326" s="26">
        <f>G1326*0.805751492132393</f>
        <v>0</v>
      </c>
      <c r="AE1326" s="26">
        <f>G1326*(1-0.805751492132393)</f>
        <v>0</v>
      </c>
      <c r="AL1326" s="26">
        <f>F1326*AD1326</f>
        <v>0</v>
      </c>
      <c r="AM1326" s="26">
        <f>F1326*AE1326</f>
        <v>0</v>
      </c>
      <c r="AN1326" s="27" t="s">
        <v>1187</v>
      </c>
      <c r="AO1326" s="27" t="s">
        <v>1202</v>
      </c>
      <c r="AP1326" s="15" t="s">
        <v>1216</v>
      </c>
    </row>
    <row r="1327" spans="1:42" x14ac:dyDescent="0.2">
      <c r="D1327" s="28" t="s">
        <v>1119</v>
      </c>
      <c r="F1327" s="29">
        <v>6.09</v>
      </c>
    </row>
    <row r="1328" spans="1:42" x14ac:dyDescent="0.2">
      <c r="A1328" s="23" t="s">
        <v>640</v>
      </c>
      <c r="B1328" s="23" t="s">
        <v>718</v>
      </c>
      <c r="C1328" s="23" t="s">
        <v>729</v>
      </c>
      <c r="D1328" s="23" t="s">
        <v>1234</v>
      </c>
      <c r="E1328" s="23" t="s">
        <v>1146</v>
      </c>
      <c r="F1328" s="24">
        <v>6.09</v>
      </c>
      <c r="G1328" s="24">
        <v>0</v>
      </c>
      <c r="H1328" s="24">
        <f>ROUND(F1328*AD1328,2)</f>
        <v>0</v>
      </c>
      <c r="I1328" s="24">
        <f>J1328-H1328</f>
        <v>0</v>
      </c>
      <c r="J1328" s="24">
        <f>ROUND(F1328*G1328,2)</f>
        <v>0</v>
      </c>
      <c r="K1328" s="24">
        <v>7.3999999999999999E-4</v>
      </c>
      <c r="L1328" s="24">
        <f>F1328*K1328</f>
        <v>4.5065999999999995E-3</v>
      </c>
      <c r="M1328" s="25" t="s">
        <v>7</v>
      </c>
      <c r="N1328" s="24">
        <f>IF(M1328="5",I1328,0)</f>
        <v>0</v>
      </c>
      <c r="Y1328" s="24">
        <f>IF(AC1328=0,J1328,0)</f>
        <v>0</v>
      </c>
      <c r="Z1328" s="24">
        <f>IF(AC1328=15,J1328,0)</f>
        <v>0</v>
      </c>
      <c r="AA1328" s="24">
        <f>IF(AC1328=21,J1328,0)</f>
        <v>0</v>
      </c>
      <c r="AC1328" s="26">
        <v>21</v>
      </c>
      <c r="AD1328" s="26">
        <f>G1328*0.750758341759353</f>
        <v>0</v>
      </c>
      <c r="AE1328" s="26">
        <f>G1328*(1-0.750758341759353)</f>
        <v>0</v>
      </c>
      <c r="AL1328" s="26">
        <f>F1328*AD1328</f>
        <v>0</v>
      </c>
      <c r="AM1328" s="26">
        <f>F1328*AE1328</f>
        <v>0</v>
      </c>
      <c r="AN1328" s="27" t="s">
        <v>1187</v>
      </c>
      <c r="AO1328" s="27" t="s">
        <v>1202</v>
      </c>
      <c r="AP1328" s="15" t="s">
        <v>1216</v>
      </c>
    </row>
    <row r="1329" spans="1:42" x14ac:dyDescent="0.2">
      <c r="D1329" s="28" t="s">
        <v>1120</v>
      </c>
      <c r="F1329" s="29">
        <v>6.09</v>
      </c>
    </row>
    <row r="1330" spans="1:42" x14ac:dyDescent="0.2">
      <c r="A1330" s="23" t="s">
        <v>641</v>
      </c>
      <c r="B1330" s="23" t="s">
        <v>718</v>
      </c>
      <c r="C1330" s="23" t="s">
        <v>730</v>
      </c>
      <c r="D1330" s="23" t="s">
        <v>1235</v>
      </c>
      <c r="E1330" s="23" t="s">
        <v>1146</v>
      </c>
      <c r="F1330" s="24">
        <v>1.2</v>
      </c>
      <c r="G1330" s="24">
        <v>0</v>
      </c>
      <c r="H1330" s="24">
        <f>ROUND(F1330*AD1330,2)</f>
        <v>0</v>
      </c>
      <c r="I1330" s="24">
        <f>J1330-H1330</f>
        <v>0</v>
      </c>
      <c r="J1330" s="24">
        <f>ROUND(F1330*G1330,2)</f>
        <v>0</v>
      </c>
      <c r="K1330" s="24">
        <v>4.0000000000000002E-4</v>
      </c>
      <c r="L1330" s="24">
        <f>F1330*K1330</f>
        <v>4.8000000000000001E-4</v>
      </c>
      <c r="M1330" s="25" t="s">
        <v>7</v>
      </c>
      <c r="N1330" s="24">
        <f>IF(M1330="5",I1330,0)</f>
        <v>0</v>
      </c>
      <c r="Y1330" s="24">
        <f>IF(AC1330=0,J1330,0)</f>
        <v>0</v>
      </c>
      <c r="Z1330" s="24">
        <f>IF(AC1330=15,J1330,0)</f>
        <v>0</v>
      </c>
      <c r="AA1330" s="24">
        <f>IF(AC1330=21,J1330,0)</f>
        <v>0</v>
      </c>
      <c r="AC1330" s="26">
        <v>21</v>
      </c>
      <c r="AD1330" s="26">
        <f>G1330*0.966850828729282</f>
        <v>0</v>
      </c>
      <c r="AE1330" s="26">
        <f>G1330*(1-0.966850828729282)</f>
        <v>0</v>
      </c>
      <c r="AL1330" s="26">
        <f>F1330*AD1330</f>
        <v>0</v>
      </c>
      <c r="AM1330" s="26">
        <f>F1330*AE1330</f>
        <v>0</v>
      </c>
      <c r="AN1330" s="27" t="s">
        <v>1187</v>
      </c>
      <c r="AO1330" s="27" t="s">
        <v>1202</v>
      </c>
      <c r="AP1330" s="15" t="s">
        <v>1216</v>
      </c>
    </row>
    <row r="1331" spans="1:42" x14ac:dyDescent="0.2">
      <c r="D1331" s="28" t="s">
        <v>1093</v>
      </c>
      <c r="F1331" s="29">
        <v>1.2</v>
      </c>
    </row>
    <row r="1332" spans="1:42" x14ac:dyDescent="0.2">
      <c r="A1332" s="23" t="s">
        <v>642</v>
      </c>
      <c r="B1332" s="23" t="s">
        <v>718</v>
      </c>
      <c r="C1332" s="23" t="s">
        <v>731</v>
      </c>
      <c r="D1332" s="23" t="s">
        <v>1236</v>
      </c>
      <c r="E1332" s="23" t="s">
        <v>1146</v>
      </c>
      <c r="F1332" s="24">
        <v>8.2799999999999994</v>
      </c>
      <c r="G1332" s="24">
        <v>0</v>
      </c>
      <c r="H1332" s="24">
        <f>ROUND(F1332*AD1332,2)</f>
        <v>0</v>
      </c>
      <c r="I1332" s="24">
        <f>J1332-H1332</f>
        <v>0</v>
      </c>
      <c r="J1332" s="24">
        <f>ROUND(F1332*G1332,2)</f>
        <v>0</v>
      </c>
      <c r="K1332" s="24">
        <v>4.0000000000000002E-4</v>
      </c>
      <c r="L1332" s="24">
        <f>F1332*K1332</f>
        <v>3.3119999999999998E-3</v>
      </c>
      <c r="M1332" s="25" t="s">
        <v>7</v>
      </c>
      <c r="N1332" s="24">
        <f>IF(M1332="5",I1332,0)</f>
        <v>0</v>
      </c>
      <c r="Y1332" s="24">
        <f>IF(AC1332=0,J1332,0)</f>
        <v>0</v>
      </c>
      <c r="Z1332" s="24">
        <f>IF(AC1332=15,J1332,0)</f>
        <v>0</v>
      </c>
      <c r="AA1332" s="24">
        <f>IF(AC1332=21,J1332,0)</f>
        <v>0</v>
      </c>
      <c r="AC1332" s="26">
        <v>21</v>
      </c>
      <c r="AD1332" s="26">
        <f>G1332*0.938757264193116</f>
        <v>0</v>
      </c>
      <c r="AE1332" s="26">
        <f>G1332*(1-0.938757264193116)</f>
        <v>0</v>
      </c>
      <c r="AL1332" s="26">
        <f>F1332*AD1332</f>
        <v>0</v>
      </c>
      <c r="AM1332" s="26">
        <f>F1332*AE1332</f>
        <v>0</v>
      </c>
      <c r="AN1332" s="27" t="s">
        <v>1187</v>
      </c>
      <c r="AO1332" s="27" t="s">
        <v>1202</v>
      </c>
      <c r="AP1332" s="15" t="s">
        <v>1216</v>
      </c>
    </row>
    <row r="1333" spans="1:42" x14ac:dyDescent="0.2">
      <c r="D1333" s="28" t="s">
        <v>1121</v>
      </c>
      <c r="F1333" s="29">
        <v>8.2799999999999994</v>
      </c>
    </row>
    <row r="1334" spans="1:42" x14ac:dyDescent="0.2">
      <c r="A1334" s="23" t="s">
        <v>643</v>
      </c>
      <c r="B1334" s="23" t="s">
        <v>718</v>
      </c>
      <c r="C1334" s="23" t="s">
        <v>732</v>
      </c>
      <c r="D1334" s="23" t="s">
        <v>1237</v>
      </c>
      <c r="E1334" s="23" t="s">
        <v>1148</v>
      </c>
      <c r="F1334" s="24">
        <v>3.6</v>
      </c>
      <c r="G1334" s="24">
        <v>0</v>
      </c>
      <c r="H1334" s="24">
        <f>ROUND(F1334*AD1334,2)</f>
        <v>0</v>
      </c>
      <c r="I1334" s="24">
        <f>J1334-H1334</f>
        <v>0</v>
      </c>
      <c r="J1334" s="24">
        <f>ROUND(F1334*G1334,2)</f>
        <v>0</v>
      </c>
      <c r="K1334" s="24">
        <v>3.2000000000000003E-4</v>
      </c>
      <c r="L1334" s="24">
        <f>F1334*K1334</f>
        <v>1.152E-3</v>
      </c>
      <c r="M1334" s="25" t="s">
        <v>7</v>
      </c>
      <c r="N1334" s="24">
        <f>IF(M1334="5",I1334,0)</f>
        <v>0</v>
      </c>
      <c r="Y1334" s="24">
        <f>IF(AC1334=0,J1334,0)</f>
        <v>0</v>
      </c>
      <c r="Z1334" s="24">
        <f>IF(AC1334=15,J1334,0)</f>
        <v>0</v>
      </c>
      <c r="AA1334" s="24">
        <f>IF(AC1334=21,J1334,0)</f>
        <v>0</v>
      </c>
      <c r="AC1334" s="26">
        <v>21</v>
      </c>
      <c r="AD1334" s="26">
        <f>G1334*0.584192439862543</f>
        <v>0</v>
      </c>
      <c r="AE1334" s="26">
        <f>G1334*(1-0.584192439862543)</f>
        <v>0</v>
      </c>
      <c r="AL1334" s="26">
        <f>F1334*AD1334</f>
        <v>0</v>
      </c>
      <c r="AM1334" s="26">
        <f>F1334*AE1334</f>
        <v>0</v>
      </c>
      <c r="AN1334" s="27" t="s">
        <v>1187</v>
      </c>
      <c r="AO1334" s="27" t="s">
        <v>1202</v>
      </c>
      <c r="AP1334" s="15" t="s">
        <v>1216</v>
      </c>
    </row>
    <row r="1335" spans="1:42" x14ac:dyDescent="0.2">
      <c r="D1335" s="28" t="s">
        <v>1095</v>
      </c>
      <c r="F1335" s="29">
        <v>3.6</v>
      </c>
    </row>
    <row r="1336" spans="1:42" x14ac:dyDescent="0.2">
      <c r="A1336" s="23" t="s">
        <v>644</v>
      </c>
      <c r="B1336" s="23" t="s">
        <v>718</v>
      </c>
      <c r="C1336" s="23" t="s">
        <v>733</v>
      </c>
      <c r="D1336" s="23" t="s">
        <v>827</v>
      </c>
      <c r="E1336" s="23" t="s">
        <v>1149</v>
      </c>
      <c r="F1336" s="24">
        <v>0.04</v>
      </c>
      <c r="G1336" s="24">
        <v>0</v>
      </c>
      <c r="H1336" s="24">
        <f>ROUND(F1336*AD1336,2)</f>
        <v>0</v>
      </c>
      <c r="I1336" s="24">
        <f>J1336-H1336</f>
        <v>0</v>
      </c>
      <c r="J1336" s="24">
        <f>ROUND(F1336*G1336,2)</f>
        <v>0</v>
      </c>
      <c r="K1336" s="24">
        <v>0</v>
      </c>
      <c r="L1336" s="24">
        <f>F1336*K1336</f>
        <v>0</v>
      </c>
      <c r="M1336" s="25" t="s">
        <v>11</v>
      </c>
      <c r="N1336" s="24">
        <f>IF(M1336="5",I1336,0)</f>
        <v>0</v>
      </c>
      <c r="Y1336" s="24">
        <f>IF(AC1336=0,J1336,0)</f>
        <v>0</v>
      </c>
      <c r="Z1336" s="24">
        <f>IF(AC1336=15,J1336,0)</f>
        <v>0</v>
      </c>
      <c r="AA1336" s="24">
        <f>IF(AC1336=21,J1336,0)</f>
        <v>0</v>
      </c>
      <c r="AC1336" s="26">
        <v>21</v>
      </c>
      <c r="AD1336" s="26">
        <f>G1336*0</f>
        <v>0</v>
      </c>
      <c r="AE1336" s="26">
        <f>G1336*(1-0)</f>
        <v>0</v>
      </c>
      <c r="AL1336" s="26">
        <f>F1336*AD1336</f>
        <v>0</v>
      </c>
      <c r="AM1336" s="26">
        <f>F1336*AE1336</f>
        <v>0</v>
      </c>
      <c r="AN1336" s="27" t="s">
        <v>1187</v>
      </c>
      <c r="AO1336" s="27" t="s">
        <v>1202</v>
      </c>
      <c r="AP1336" s="15" t="s">
        <v>1216</v>
      </c>
    </row>
    <row r="1337" spans="1:42" x14ac:dyDescent="0.2">
      <c r="D1337" s="28" t="s">
        <v>1122</v>
      </c>
      <c r="F1337" s="29">
        <v>0.04</v>
      </c>
    </row>
    <row r="1338" spans="1:42" x14ac:dyDescent="0.2">
      <c r="A1338" s="20"/>
      <c r="B1338" s="21" t="s">
        <v>718</v>
      </c>
      <c r="C1338" s="21" t="s">
        <v>695</v>
      </c>
      <c r="D1338" s="57" t="s">
        <v>829</v>
      </c>
      <c r="E1338" s="58"/>
      <c r="F1338" s="58"/>
      <c r="G1338" s="58"/>
      <c r="H1338" s="22">
        <f>SUM(H1339:H1339)</f>
        <v>0</v>
      </c>
      <c r="I1338" s="22">
        <f>SUM(I1339:I1339)</f>
        <v>0</v>
      </c>
      <c r="J1338" s="22">
        <f>H1338+I1338</f>
        <v>0</v>
      </c>
      <c r="K1338" s="15"/>
      <c r="L1338" s="22">
        <f>SUM(L1339:L1339)</f>
        <v>1.4599999999999999E-3</v>
      </c>
      <c r="O1338" s="22">
        <f>IF(P1338="PR",J1338,SUM(N1339:N1339))</f>
        <v>0</v>
      </c>
      <c r="P1338" s="15" t="s">
        <v>1174</v>
      </c>
      <c r="Q1338" s="22">
        <f>IF(P1338="HS",H1338,0)</f>
        <v>0</v>
      </c>
      <c r="R1338" s="22">
        <f>IF(P1338="HS",I1338-O1338,0)</f>
        <v>0</v>
      </c>
      <c r="S1338" s="22">
        <f>IF(P1338="PS",H1338,0)</f>
        <v>0</v>
      </c>
      <c r="T1338" s="22">
        <f>IF(P1338="PS",I1338-O1338,0)</f>
        <v>0</v>
      </c>
      <c r="U1338" s="22">
        <f>IF(P1338="MP",H1338,0)</f>
        <v>0</v>
      </c>
      <c r="V1338" s="22">
        <f>IF(P1338="MP",I1338-O1338,0)</f>
        <v>0</v>
      </c>
      <c r="W1338" s="22">
        <f>IF(P1338="OM",H1338,0)</f>
        <v>0</v>
      </c>
      <c r="X1338" s="15" t="s">
        <v>718</v>
      </c>
      <c r="AH1338" s="22">
        <f>SUM(Y1339:Y1339)</f>
        <v>0</v>
      </c>
      <c r="AI1338" s="22">
        <f>SUM(Z1339:Z1339)</f>
        <v>0</v>
      </c>
      <c r="AJ1338" s="22">
        <f>SUM(AA1339:AA1339)</f>
        <v>0</v>
      </c>
    </row>
    <row r="1339" spans="1:42" x14ac:dyDescent="0.2">
      <c r="A1339" s="23" t="s">
        <v>645</v>
      </c>
      <c r="B1339" s="23" t="s">
        <v>718</v>
      </c>
      <c r="C1339" s="23" t="s">
        <v>734</v>
      </c>
      <c r="D1339" s="23" t="s">
        <v>830</v>
      </c>
      <c r="E1339" s="23" t="s">
        <v>1150</v>
      </c>
      <c r="F1339" s="24">
        <v>1</v>
      </c>
      <c r="G1339" s="24">
        <v>0</v>
      </c>
      <c r="H1339" s="24">
        <f>ROUND(F1339*AD1339,2)</f>
        <v>0</v>
      </c>
      <c r="I1339" s="24">
        <f>J1339-H1339</f>
        <v>0</v>
      </c>
      <c r="J1339" s="24">
        <f>ROUND(F1339*G1339,2)</f>
        <v>0</v>
      </c>
      <c r="K1339" s="24">
        <v>1.4599999999999999E-3</v>
      </c>
      <c r="L1339" s="24">
        <f>F1339*K1339</f>
        <v>1.4599999999999999E-3</v>
      </c>
      <c r="M1339" s="25" t="s">
        <v>7</v>
      </c>
      <c r="N1339" s="24">
        <f>IF(M1339="5",I1339,0)</f>
        <v>0</v>
      </c>
      <c r="Y1339" s="24">
        <f>IF(AC1339=0,J1339,0)</f>
        <v>0</v>
      </c>
      <c r="Z1339" s="24">
        <f>IF(AC1339=15,J1339,0)</f>
        <v>0</v>
      </c>
      <c r="AA1339" s="24">
        <f>IF(AC1339=21,J1339,0)</f>
        <v>0</v>
      </c>
      <c r="AC1339" s="26">
        <v>21</v>
      </c>
      <c r="AD1339" s="26">
        <f>G1339*0</f>
        <v>0</v>
      </c>
      <c r="AE1339" s="26">
        <f>G1339*(1-0)</f>
        <v>0</v>
      </c>
      <c r="AL1339" s="26">
        <f>F1339*AD1339</f>
        <v>0</v>
      </c>
      <c r="AM1339" s="26">
        <f>F1339*AE1339</f>
        <v>0</v>
      </c>
      <c r="AN1339" s="27" t="s">
        <v>1188</v>
      </c>
      <c r="AO1339" s="27" t="s">
        <v>1203</v>
      </c>
      <c r="AP1339" s="15" t="s">
        <v>1216</v>
      </c>
    </row>
    <row r="1340" spans="1:42" x14ac:dyDescent="0.2">
      <c r="D1340" s="28" t="s">
        <v>831</v>
      </c>
      <c r="F1340" s="29">
        <v>1</v>
      </c>
    </row>
    <row r="1341" spans="1:42" x14ac:dyDescent="0.2">
      <c r="A1341" s="20"/>
      <c r="B1341" s="21" t="s">
        <v>718</v>
      </c>
      <c r="C1341" s="21" t="s">
        <v>699</v>
      </c>
      <c r="D1341" s="57" t="s">
        <v>832</v>
      </c>
      <c r="E1341" s="58"/>
      <c r="F1341" s="58"/>
      <c r="G1341" s="58"/>
      <c r="H1341" s="22">
        <f>SUM(H1342:H1369)</f>
        <v>0</v>
      </c>
      <c r="I1341" s="22">
        <f>SUM(I1342:I1369)</f>
        <v>0</v>
      </c>
      <c r="J1341" s="22">
        <f>H1341+I1341</f>
        <v>0</v>
      </c>
      <c r="K1341" s="15"/>
      <c r="L1341" s="22">
        <f>SUM(L1342:L1369)</f>
        <v>5.5379999999999999E-2</v>
      </c>
      <c r="O1341" s="22">
        <f>IF(P1341="PR",J1341,SUM(N1342:N1369))</f>
        <v>0</v>
      </c>
      <c r="P1341" s="15" t="s">
        <v>1174</v>
      </c>
      <c r="Q1341" s="22">
        <f>IF(P1341="HS",H1341,0)</f>
        <v>0</v>
      </c>
      <c r="R1341" s="22">
        <f>IF(P1341="HS",I1341-O1341,0)</f>
        <v>0</v>
      </c>
      <c r="S1341" s="22">
        <f>IF(P1341="PS",H1341,0)</f>
        <v>0</v>
      </c>
      <c r="T1341" s="22">
        <f>IF(P1341="PS",I1341-O1341,0)</f>
        <v>0</v>
      </c>
      <c r="U1341" s="22">
        <f>IF(P1341="MP",H1341,0)</f>
        <v>0</v>
      </c>
      <c r="V1341" s="22">
        <f>IF(P1341="MP",I1341-O1341,0)</f>
        <v>0</v>
      </c>
      <c r="W1341" s="22">
        <f>IF(P1341="OM",H1341,0)</f>
        <v>0</v>
      </c>
      <c r="X1341" s="15" t="s">
        <v>718</v>
      </c>
      <c r="AH1341" s="22">
        <f>SUM(Y1342:Y1369)</f>
        <v>0</v>
      </c>
      <c r="AI1341" s="22">
        <f>SUM(Z1342:Z1369)</f>
        <v>0</v>
      </c>
      <c r="AJ1341" s="22">
        <f>SUM(AA1342:AA1369)</f>
        <v>0</v>
      </c>
    </row>
    <row r="1342" spans="1:42" x14ac:dyDescent="0.2">
      <c r="A1342" s="23" t="s">
        <v>646</v>
      </c>
      <c r="B1342" s="23" t="s">
        <v>718</v>
      </c>
      <c r="C1342" s="23" t="s">
        <v>735</v>
      </c>
      <c r="D1342" s="23" t="s">
        <v>1225</v>
      </c>
      <c r="E1342" s="23" t="s">
        <v>1151</v>
      </c>
      <c r="F1342" s="24">
        <v>1</v>
      </c>
      <c r="G1342" s="24">
        <v>0</v>
      </c>
      <c r="H1342" s="24">
        <f>ROUND(F1342*AD1342,2)</f>
        <v>0</v>
      </c>
      <c r="I1342" s="24">
        <f>J1342-H1342</f>
        <v>0</v>
      </c>
      <c r="J1342" s="24">
        <f>ROUND(F1342*G1342,2)</f>
        <v>0</v>
      </c>
      <c r="K1342" s="24">
        <v>1.41E-3</v>
      </c>
      <c r="L1342" s="24">
        <f>F1342*K1342</f>
        <v>1.41E-3</v>
      </c>
      <c r="M1342" s="25" t="s">
        <v>7</v>
      </c>
      <c r="N1342" s="24">
        <f>IF(M1342="5",I1342,0)</f>
        <v>0</v>
      </c>
      <c r="Y1342" s="24">
        <f>IF(AC1342=0,J1342,0)</f>
        <v>0</v>
      </c>
      <c r="Z1342" s="24">
        <f>IF(AC1342=15,J1342,0)</f>
        <v>0</v>
      </c>
      <c r="AA1342" s="24">
        <f>IF(AC1342=21,J1342,0)</f>
        <v>0</v>
      </c>
      <c r="AC1342" s="26">
        <v>21</v>
      </c>
      <c r="AD1342" s="26">
        <f>G1342*0.538136882129278</f>
        <v>0</v>
      </c>
      <c r="AE1342" s="26">
        <f>G1342*(1-0.538136882129278)</f>
        <v>0</v>
      </c>
      <c r="AL1342" s="26">
        <f>F1342*AD1342</f>
        <v>0</v>
      </c>
      <c r="AM1342" s="26">
        <f>F1342*AE1342</f>
        <v>0</v>
      </c>
      <c r="AN1342" s="27" t="s">
        <v>1189</v>
      </c>
      <c r="AO1342" s="27" t="s">
        <v>1203</v>
      </c>
      <c r="AP1342" s="15" t="s">
        <v>1216</v>
      </c>
    </row>
    <row r="1343" spans="1:42" x14ac:dyDescent="0.2">
      <c r="D1343" s="28" t="s">
        <v>831</v>
      </c>
      <c r="F1343" s="29">
        <v>1</v>
      </c>
    </row>
    <row r="1344" spans="1:42" x14ac:dyDescent="0.2">
      <c r="A1344" s="31" t="s">
        <v>647</v>
      </c>
      <c r="B1344" s="31" t="s">
        <v>718</v>
      </c>
      <c r="C1344" s="31" t="s">
        <v>795</v>
      </c>
      <c r="D1344" s="31" t="s">
        <v>1238</v>
      </c>
      <c r="E1344" s="31" t="s">
        <v>1151</v>
      </c>
      <c r="F1344" s="32">
        <v>1</v>
      </c>
      <c r="G1344" s="32">
        <v>0</v>
      </c>
      <c r="H1344" s="32">
        <f>ROUND(F1344*AD1344,2)</f>
        <v>0</v>
      </c>
      <c r="I1344" s="32">
        <f>J1344-H1344</f>
        <v>0</v>
      </c>
      <c r="J1344" s="32">
        <f>ROUND(F1344*G1344,2)</f>
        <v>0</v>
      </c>
      <c r="K1344" s="32">
        <v>1.4E-2</v>
      </c>
      <c r="L1344" s="32">
        <f>F1344*K1344</f>
        <v>1.4E-2</v>
      </c>
      <c r="M1344" s="33" t="s">
        <v>1170</v>
      </c>
      <c r="N1344" s="32">
        <f>IF(M1344="5",I1344,0)</f>
        <v>0</v>
      </c>
      <c r="Y1344" s="32">
        <f>IF(AC1344=0,J1344,0)</f>
        <v>0</v>
      </c>
      <c r="Z1344" s="32">
        <f>IF(AC1344=15,J1344,0)</f>
        <v>0</v>
      </c>
      <c r="AA1344" s="32">
        <f>IF(AC1344=21,J1344,0)</f>
        <v>0</v>
      </c>
      <c r="AC1344" s="26">
        <v>21</v>
      </c>
      <c r="AD1344" s="26">
        <f>G1344*1</f>
        <v>0</v>
      </c>
      <c r="AE1344" s="26">
        <f>G1344*(1-1)</f>
        <v>0</v>
      </c>
      <c r="AL1344" s="26">
        <f>F1344*AD1344</f>
        <v>0</v>
      </c>
      <c r="AM1344" s="26">
        <f>F1344*AE1344</f>
        <v>0</v>
      </c>
      <c r="AN1344" s="27" t="s">
        <v>1189</v>
      </c>
      <c r="AO1344" s="27" t="s">
        <v>1203</v>
      </c>
      <c r="AP1344" s="15" t="s">
        <v>1216</v>
      </c>
    </row>
    <row r="1345" spans="1:42" x14ac:dyDescent="0.2">
      <c r="A1345" s="23" t="s">
        <v>648</v>
      </c>
      <c r="B1345" s="23" t="s">
        <v>718</v>
      </c>
      <c r="C1345" s="23" t="s">
        <v>737</v>
      </c>
      <c r="D1345" s="23" t="s">
        <v>833</v>
      </c>
      <c r="E1345" s="23" t="s">
        <v>1151</v>
      </c>
      <c r="F1345" s="24">
        <v>1</v>
      </c>
      <c r="G1345" s="24">
        <v>0</v>
      </c>
      <c r="H1345" s="24">
        <f>ROUND(F1345*AD1345,2)</f>
        <v>0</v>
      </c>
      <c r="I1345" s="24">
        <f>J1345-H1345</f>
        <v>0</v>
      </c>
      <c r="J1345" s="24">
        <f>ROUND(F1345*G1345,2)</f>
        <v>0</v>
      </c>
      <c r="K1345" s="24">
        <v>1.1999999999999999E-3</v>
      </c>
      <c r="L1345" s="24">
        <f>F1345*K1345</f>
        <v>1.1999999999999999E-3</v>
      </c>
      <c r="M1345" s="25" t="s">
        <v>7</v>
      </c>
      <c r="N1345" s="24">
        <f>IF(M1345="5",I1345,0)</f>
        <v>0</v>
      </c>
      <c r="Y1345" s="24">
        <f>IF(AC1345=0,J1345,0)</f>
        <v>0</v>
      </c>
      <c r="Z1345" s="24">
        <f>IF(AC1345=15,J1345,0)</f>
        <v>0</v>
      </c>
      <c r="AA1345" s="24">
        <f>IF(AC1345=21,J1345,0)</f>
        <v>0</v>
      </c>
      <c r="AC1345" s="26">
        <v>21</v>
      </c>
      <c r="AD1345" s="26">
        <f>G1345*0.50771855010661</f>
        <v>0</v>
      </c>
      <c r="AE1345" s="26">
        <f>G1345*(1-0.50771855010661)</f>
        <v>0</v>
      </c>
      <c r="AL1345" s="26">
        <f>F1345*AD1345</f>
        <v>0</v>
      </c>
      <c r="AM1345" s="26">
        <f>F1345*AE1345</f>
        <v>0</v>
      </c>
      <c r="AN1345" s="27" t="s">
        <v>1189</v>
      </c>
      <c r="AO1345" s="27" t="s">
        <v>1203</v>
      </c>
      <c r="AP1345" s="15" t="s">
        <v>1216</v>
      </c>
    </row>
    <row r="1346" spans="1:42" x14ac:dyDescent="0.2">
      <c r="D1346" s="28" t="s">
        <v>831</v>
      </c>
      <c r="F1346" s="29">
        <v>1</v>
      </c>
    </row>
    <row r="1347" spans="1:42" x14ac:dyDescent="0.2">
      <c r="A1347" s="31" t="s">
        <v>649</v>
      </c>
      <c r="B1347" s="31" t="s">
        <v>718</v>
      </c>
      <c r="C1347" s="31" t="s">
        <v>739</v>
      </c>
      <c r="D1347" s="31" t="s">
        <v>834</v>
      </c>
      <c r="E1347" s="31" t="s">
        <v>1151</v>
      </c>
      <c r="F1347" s="32">
        <v>1</v>
      </c>
      <c r="G1347" s="32">
        <v>0</v>
      </c>
      <c r="H1347" s="32">
        <f>ROUND(F1347*AD1347,2)</f>
        <v>0</v>
      </c>
      <c r="I1347" s="32">
        <f>J1347-H1347</f>
        <v>0</v>
      </c>
      <c r="J1347" s="32">
        <f>ROUND(F1347*G1347,2)</f>
        <v>0</v>
      </c>
      <c r="K1347" s="32">
        <v>7.3999999999999999E-4</v>
      </c>
      <c r="L1347" s="32">
        <f>F1347*K1347</f>
        <v>7.3999999999999999E-4</v>
      </c>
      <c r="M1347" s="33" t="s">
        <v>1170</v>
      </c>
      <c r="N1347" s="32">
        <f>IF(M1347="5",I1347,0)</f>
        <v>0</v>
      </c>
      <c r="Y1347" s="32">
        <f>IF(AC1347=0,J1347,0)</f>
        <v>0</v>
      </c>
      <c r="Z1347" s="32">
        <f>IF(AC1347=15,J1347,0)</f>
        <v>0</v>
      </c>
      <c r="AA1347" s="32">
        <f>IF(AC1347=21,J1347,0)</f>
        <v>0</v>
      </c>
      <c r="AC1347" s="26">
        <v>21</v>
      </c>
      <c r="AD1347" s="26">
        <f>G1347*1</f>
        <v>0</v>
      </c>
      <c r="AE1347" s="26">
        <f>G1347*(1-1)</f>
        <v>0</v>
      </c>
      <c r="AL1347" s="26">
        <f>F1347*AD1347</f>
        <v>0</v>
      </c>
      <c r="AM1347" s="26">
        <f>F1347*AE1347</f>
        <v>0</v>
      </c>
      <c r="AN1347" s="27" t="s">
        <v>1189</v>
      </c>
      <c r="AO1347" s="27" t="s">
        <v>1203</v>
      </c>
      <c r="AP1347" s="15" t="s">
        <v>1216</v>
      </c>
    </row>
    <row r="1348" spans="1:42" x14ac:dyDescent="0.2">
      <c r="A1348" s="31" t="s">
        <v>650</v>
      </c>
      <c r="B1348" s="31" t="s">
        <v>718</v>
      </c>
      <c r="C1348" s="31" t="s">
        <v>738</v>
      </c>
      <c r="D1348" s="31" t="s">
        <v>1240</v>
      </c>
      <c r="E1348" s="31" t="s">
        <v>1151</v>
      </c>
      <c r="F1348" s="32">
        <v>1</v>
      </c>
      <c r="G1348" s="32">
        <v>0</v>
      </c>
      <c r="H1348" s="32">
        <f>ROUND(F1348*AD1348,2)</f>
        <v>0</v>
      </c>
      <c r="I1348" s="32">
        <f>J1348-H1348</f>
        <v>0</v>
      </c>
      <c r="J1348" s="32">
        <f>ROUND(F1348*G1348,2)</f>
        <v>0</v>
      </c>
      <c r="K1348" s="32">
        <v>1.0499999999999999E-3</v>
      </c>
      <c r="L1348" s="32">
        <f>F1348*K1348</f>
        <v>1.0499999999999999E-3</v>
      </c>
      <c r="M1348" s="33" t="s">
        <v>1170</v>
      </c>
      <c r="N1348" s="32">
        <f>IF(M1348="5",I1348,0)</f>
        <v>0</v>
      </c>
      <c r="Y1348" s="32">
        <f>IF(AC1348=0,J1348,0)</f>
        <v>0</v>
      </c>
      <c r="Z1348" s="32">
        <f>IF(AC1348=15,J1348,0)</f>
        <v>0</v>
      </c>
      <c r="AA1348" s="32">
        <f>IF(AC1348=21,J1348,0)</f>
        <v>0</v>
      </c>
      <c r="AC1348" s="26">
        <v>21</v>
      </c>
      <c r="AD1348" s="26">
        <f>G1348*1</f>
        <v>0</v>
      </c>
      <c r="AE1348" s="26">
        <f>G1348*(1-1)</f>
        <v>0</v>
      </c>
      <c r="AL1348" s="26">
        <f>F1348*AD1348</f>
        <v>0</v>
      </c>
      <c r="AM1348" s="26">
        <f>F1348*AE1348</f>
        <v>0</v>
      </c>
      <c r="AN1348" s="27" t="s">
        <v>1189</v>
      </c>
      <c r="AO1348" s="27" t="s">
        <v>1203</v>
      </c>
      <c r="AP1348" s="15" t="s">
        <v>1216</v>
      </c>
    </row>
    <row r="1349" spans="1:42" x14ac:dyDescent="0.2">
      <c r="A1349" s="23" t="s">
        <v>651</v>
      </c>
      <c r="B1349" s="23" t="s">
        <v>718</v>
      </c>
      <c r="C1349" s="23" t="s">
        <v>740</v>
      </c>
      <c r="D1349" s="23" t="s">
        <v>835</v>
      </c>
      <c r="E1349" s="23" t="s">
        <v>1152</v>
      </c>
      <c r="F1349" s="24">
        <v>1</v>
      </c>
      <c r="G1349" s="24">
        <v>0</v>
      </c>
      <c r="H1349" s="24">
        <f>ROUND(F1349*AD1349,2)</f>
        <v>0</v>
      </c>
      <c r="I1349" s="24">
        <f>J1349-H1349</f>
        <v>0</v>
      </c>
      <c r="J1349" s="24">
        <f>ROUND(F1349*G1349,2)</f>
        <v>0</v>
      </c>
      <c r="K1349" s="24">
        <v>4.0000000000000001E-3</v>
      </c>
      <c r="L1349" s="24">
        <f>F1349*K1349</f>
        <v>4.0000000000000001E-3</v>
      </c>
      <c r="M1349" s="25" t="s">
        <v>7</v>
      </c>
      <c r="N1349" s="24">
        <f>IF(M1349="5",I1349,0)</f>
        <v>0</v>
      </c>
      <c r="Y1349" s="24">
        <f>IF(AC1349=0,J1349,0)</f>
        <v>0</v>
      </c>
      <c r="Z1349" s="24">
        <f>IF(AC1349=15,J1349,0)</f>
        <v>0</v>
      </c>
      <c r="AA1349" s="24">
        <f>IF(AC1349=21,J1349,0)</f>
        <v>0</v>
      </c>
      <c r="AC1349" s="26">
        <v>21</v>
      </c>
      <c r="AD1349" s="26">
        <f>G1349*0.62904717853839</f>
        <v>0</v>
      </c>
      <c r="AE1349" s="26">
        <f>G1349*(1-0.62904717853839)</f>
        <v>0</v>
      </c>
      <c r="AL1349" s="26">
        <f>F1349*AD1349</f>
        <v>0</v>
      </c>
      <c r="AM1349" s="26">
        <f>F1349*AE1349</f>
        <v>0</v>
      </c>
      <c r="AN1349" s="27" t="s">
        <v>1189</v>
      </c>
      <c r="AO1349" s="27" t="s">
        <v>1203</v>
      </c>
      <c r="AP1349" s="15" t="s">
        <v>1216</v>
      </c>
    </row>
    <row r="1350" spans="1:42" x14ac:dyDescent="0.2">
      <c r="D1350" s="28" t="s">
        <v>831</v>
      </c>
      <c r="F1350" s="29">
        <v>1</v>
      </c>
    </row>
    <row r="1351" spans="1:42" x14ac:dyDescent="0.2">
      <c r="A1351" s="31" t="s">
        <v>652</v>
      </c>
      <c r="B1351" s="31" t="s">
        <v>718</v>
      </c>
      <c r="C1351" s="31" t="s">
        <v>741</v>
      </c>
      <c r="D1351" s="31" t="s">
        <v>1224</v>
      </c>
      <c r="E1351" s="31" t="s">
        <v>1151</v>
      </c>
      <c r="F1351" s="32">
        <v>1</v>
      </c>
      <c r="G1351" s="32">
        <v>0</v>
      </c>
      <c r="H1351" s="32">
        <f>ROUND(F1351*AD1351,2)</f>
        <v>0</v>
      </c>
      <c r="I1351" s="32">
        <f>J1351-H1351</f>
        <v>0</v>
      </c>
      <c r="J1351" s="32">
        <f>ROUND(F1351*G1351,2)</f>
        <v>0</v>
      </c>
      <c r="K1351" s="32">
        <v>1E-3</v>
      </c>
      <c r="L1351" s="32">
        <f>F1351*K1351</f>
        <v>1E-3</v>
      </c>
      <c r="M1351" s="33" t="s">
        <v>1170</v>
      </c>
      <c r="N1351" s="32">
        <f>IF(M1351="5",I1351,0)</f>
        <v>0</v>
      </c>
      <c r="Y1351" s="32">
        <f>IF(AC1351=0,J1351,0)</f>
        <v>0</v>
      </c>
      <c r="Z1351" s="32">
        <f>IF(AC1351=15,J1351,0)</f>
        <v>0</v>
      </c>
      <c r="AA1351" s="32">
        <f>IF(AC1351=21,J1351,0)</f>
        <v>0</v>
      </c>
      <c r="AC1351" s="26">
        <v>21</v>
      </c>
      <c r="AD1351" s="26">
        <f>G1351*1</f>
        <v>0</v>
      </c>
      <c r="AE1351" s="26">
        <f>G1351*(1-1)</f>
        <v>0</v>
      </c>
      <c r="AL1351" s="26">
        <f>F1351*AD1351</f>
        <v>0</v>
      </c>
      <c r="AM1351" s="26">
        <f>F1351*AE1351</f>
        <v>0</v>
      </c>
      <c r="AN1351" s="27" t="s">
        <v>1189</v>
      </c>
      <c r="AO1351" s="27" t="s">
        <v>1203</v>
      </c>
      <c r="AP1351" s="15" t="s">
        <v>1216</v>
      </c>
    </row>
    <row r="1352" spans="1:42" x14ac:dyDescent="0.2">
      <c r="D1352" s="28" t="s">
        <v>831</v>
      </c>
      <c r="F1352" s="29">
        <v>1</v>
      </c>
    </row>
    <row r="1353" spans="1:42" x14ac:dyDescent="0.2">
      <c r="A1353" s="31" t="s">
        <v>653</v>
      </c>
      <c r="B1353" s="31" t="s">
        <v>718</v>
      </c>
      <c r="C1353" s="31" t="s">
        <v>742</v>
      </c>
      <c r="D1353" s="31" t="s">
        <v>1241</v>
      </c>
      <c r="E1353" s="31" t="s">
        <v>1151</v>
      </c>
      <c r="F1353" s="32">
        <v>1</v>
      </c>
      <c r="G1353" s="32">
        <v>0</v>
      </c>
      <c r="H1353" s="32">
        <f>ROUND(F1353*AD1353,2)</f>
        <v>0</v>
      </c>
      <c r="I1353" s="32">
        <f>J1353-H1353</f>
        <v>0</v>
      </c>
      <c r="J1353" s="32">
        <f>ROUND(F1353*G1353,2)</f>
        <v>0</v>
      </c>
      <c r="K1353" s="32">
        <v>1.4500000000000001E-2</v>
      </c>
      <c r="L1353" s="32">
        <f>F1353*K1353</f>
        <v>1.4500000000000001E-2</v>
      </c>
      <c r="M1353" s="33" t="s">
        <v>1170</v>
      </c>
      <c r="N1353" s="32">
        <f>IF(M1353="5",I1353,0)</f>
        <v>0</v>
      </c>
      <c r="Y1353" s="32">
        <f>IF(AC1353=0,J1353,0)</f>
        <v>0</v>
      </c>
      <c r="Z1353" s="32">
        <f>IF(AC1353=15,J1353,0)</f>
        <v>0</v>
      </c>
      <c r="AA1353" s="32">
        <f>IF(AC1353=21,J1353,0)</f>
        <v>0</v>
      </c>
      <c r="AC1353" s="26">
        <v>21</v>
      </c>
      <c r="AD1353" s="26">
        <f>G1353*1</f>
        <v>0</v>
      </c>
      <c r="AE1353" s="26">
        <f>G1353*(1-1)</f>
        <v>0</v>
      </c>
      <c r="AL1353" s="26">
        <f>F1353*AD1353</f>
        <v>0</v>
      </c>
      <c r="AM1353" s="26">
        <f>F1353*AE1353</f>
        <v>0</v>
      </c>
      <c r="AN1353" s="27" t="s">
        <v>1189</v>
      </c>
      <c r="AO1353" s="27" t="s">
        <v>1203</v>
      </c>
      <c r="AP1353" s="15" t="s">
        <v>1216</v>
      </c>
    </row>
    <row r="1354" spans="1:42" x14ac:dyDescent="0.2">
      <c r="D1354" s="28" t="s">
        <v>831</v>
      </c>
      <c r="F1354" s="29">
        <v>1</v>
      </c>
    </row>
    <row r="1355" spans="1:42" x14ac:dyDescent="0.2">
      <c r="A1355" s="23" t="s">
        <v>654</v>
      </c>
      <c r="B1355" s="23" t="s">
        <v>718</v>
      </c>
      <c r="C1355" s="23" t="s">
        <v>743</v>
      </c>
      <c r="D1355" s="23" t="s">
        <v>836</v>
      </c>
      <c r="E1355" s="23" t="s">
        <v>1152</v>
      </c>
      <c r="F1355" s="24">
        <v>1</v>
      </c>
      <c r="G1355" s="24">
        <v>0</v>
      </c>
      <c r="H1355" s="24">
        <f>ROUND(F1355*AD1355,2)</f>
        <v>0</v>
      </c>
      <c r="I1355" s="24">
        <f>J1355-H1355</f>
        <v>0</v>
      </c>
      <c r="J1355" s="24">
        <f>ROUND(F1355*G1355,2)</f>
        <v>0</v>
      </c>
      <c r="K1355" s="24">
        <v>1.7000000000000001E-4</v>
      </c>
      <c r="L1355" s="24">
        <f>F1355*K1355</f>
        <v>1.7000000000000001E-4</v>
      </c>
      <c r="M1355" s="25" t="s">
        <v>7</v>
      </c>
      <c r="N1355" s="24">
        <f>IF(M1355="5",I1355,0)</f>
        <v>0</v>
      </c>
      <c r="Y1355" s="24">
        <f>IF(AC1355=0,J1355,0)</f>
        <v>0</v>
      </c>
      <c r="Z1355" s="24">
        <f>IF(AC1355=15,J1355,0)</f>
        <v>0</v>
      </c>
      <c r="AA1355" s="24">
        <f>IF(AC1355=21,J1355,0)</f>
        <v>0</v>
      </c>
      <c r="AC1355" s="26">
        <v>21</v>
      </c>
      <c r="AD1355" s="26">
        <f>G1355*0.503959731543624</f>
        <v>0</v>
      </c>
      <c r="AE1355" s="26">
        <f>G1355*(1-0.503959731543624)</f>
        <v>0</v>
      </c>
      <c r="AL1355" s="26">
        <f>F1355*AD1355</f>
        <v>0</v>
      </c>
      <c r="AM1355" s="26">
        <f>F1355*AE1355</f>
        <v>0</v>
      </c>
      <c r="AN1355" s="27" t="s">
        <v>1189</v>
      </c>
      <c r="AO1355" s="27" t="s">
        <v>1203</v>
      </c>
      <c r="AP1355" s="15" t="s">
        <v>1216</v>
      </c>
    </row>
    <row r="1356" spans="1:42" x14ac:dyDescent="0.2">
      <c r="D1356" s="28" t="s">
        <v>831</v>
      </c>
      <c r="F1356" s="29">
        <v>1</v>
      </c>
    </row>
    <row r="1357" spans="1:42" x14ac:dyDescent="0.2">
      <c r="A1357" s="23" t="s">
        <v>655</v>
      </c>
      <c r="B1357" s="23" t="s">
        <v>718</v>
      </c>
      <c r="C1357" s="23" t="s">
        <v>798</v>
      </c>
      <c r="D1357" s="23" t="s">
        <v>1220</v>
      </c>
      <c r="E1357" s="23" t="s">
        <v>1148</v>
      </c>
      <c r="F1357" s="24">
        <v>0.9</v>
      </c>
      <c r="G1357" s="24">
        <v>0</v>
      </c>
      <c r="H1357" s="24">
        <f>ROUND(F1357*AD1357,2)</f>
        <v>0</v>
      </c>
      <c r="I1357" s="24">
        <f>J1357-H1357</f>
        <v>0</v>
      </c>
      <c r="J1357" s="24">
        <f>ROUND(F1357*G1357,2)</f>
        <v>0</v>
      </c>
      <c r="K1357" s="24">
        <v>8.9999999999999993E-3</v>
      </c>
      <c r="L1357" s="24">
        <f>F1357*K1357</f>
        <v>8.0999999999999996E-3</v>
      </c>
      <c r="M1357" s="25" t="s">
        <v>7</v>
      </c>
      <c r="N1357" s="24">
        <f>IF(M1357="5",I1357,0)</f>
        <v>0</v>
      </c>
      <c r="Y1357" s="24">
        <f>IF(AC1357=0,J1357,0)</f>
        <v>0</v>
      </c>
      <c r="Z1357" s="24">
        <f>IF(AC1357=15,J1357,0)</f>
        <v>0</v>
      </c>
      <c r="AA1357" s="24">
        <f>IF(AC1357=21,J1357,0)</f>
        <v>0</v>
      </c>
      <c r="AC1357" s="26">
        <v>21</v>
      </c>
      <c r="AD1357" s="26">
        <f>G1357*1</f>
        <v>0</v>
      </c>
      <c r="AE1357" s="26">
        <f>G1357*(1-1)</f>
        <v>0</v>
      </c>
      <c r="AL1357" s="26">
        <f>F1357*AD1357</f>
        <v>0</v>
      </c>
      <c r="AM1357" s="26">
        <f>F1357*AE1357</f>
        <v>0</v>
      </c>
      <c r="AN1357" s="27" t="s">
        <v>1189</v>
      </c>
      <c r="AO1357" s="27" t="s">
        <v>1203</v>
      </c>
      <c r="AP1357" s="15" t="s">
        <v>1216</v>
      </c>
    </row>
    <row r="1358" spans="1:42" x14ac:dyDescent="0.2">
      <c r="D1358" s="28" t="s">
        <v>1097</v>
      </c>
      <c r="F1358" s="29">
        <v>0.9</v>
      </c>
    </row>
    <row r="1359" spans="1:42" x14ac:dyDescent="0.2">
      <c r="A1359" s="23" t="s">
        <v>656</v>
      </c>
      <c r="B1359" s="23" t="s">
        <v>718</v>
      </c>
      <c r="C1359" s="23" t="s">
        <v>745</v>
      </c>
      <c r="D1359" s="23" t="s">
        <v>1221</v>
      </c>
      <c r="E1359" s="23" t="s">
        <v>1151</v>
      </c>
      <c r="F1359" s="24">
        <v>1</v>
      </c>
      <c r="G1359" s="24">
        <v>0</v>
      </c>
      <c r="H1359" s="24">
        <f>ROUND(F1359*AD1359,2)</f>
        <v>0</v>
      </c>
      <c r="I1359" s="24">
        <f>J1359-H1359</f>
        <v>0</v>
      </c>
      <c r="J1359" s="24">
        <f>ROUND(F1359*G1359,2)</f>
        <v>0</v>
      </c>
      <c r="K1359" s="24">
        <v>7.0000000000000001E-3</v>
      </c>
      <c r="L1359" s="24">
        <f>F1359*K1359</f>
        <v>7.0000000000000001E-3</v>
      </c>
      <c r="M1359" s="25" t="s">
        <v>7</v>
      </c>
      <c r="N1359" s="24">
        <f>IF(M1359="5",I1359,0)</f>
        <v>0</v>
      </c>
      <c r="Y1359" s="24">
        <f>IF(AC1359=0,J1359,0)</f>
        <v>0</v>
      </c>
      <c r="Z1359" s="24">
        <f>IF(AC1359=15,J1359,0)</f>
        <v>0</v>
      </c>
      <c r="AA1359" s="24">
        <f>IF(AC1359=21,J1359,0)</f>
        <v>0</v>
      </c>
      <c r="AC1359" s="26">
        <v>21</v>
      </c>
      <c r="AD1359" s="26">
        <f>G1359*1</f>
        <v>0</v>
      </c>
      <c r="AE1359" s="26">
        <f>G1359*(1-1)</f>
        <v>0</v>
      </c>
      <c r="AL1359" s="26">
        <f>F1359*AD1359</f>
        <v>0</v>
      </c>
      <c r="AM1359" s="26">
        <f>F1359*AE1359</f>
        <v>0</v>
      </c>
      <c r="AN1359" s="27" t="s">
        <v>1189</v>
      </c>
      <c r="AO1359" s="27" t="s">
        <v>1203</v>
      </c>
      <c r="AP1359" s="15" t="s">
        <v>1216</v>
      </c>
    </row>
    <row r="1360" spans="1:42" x14ac:dyDescent="0.2">
      <c r="D1360" s="28" t="s">
        <v>831</v>
      </c>
      <c r="F1360" s="29">
        <v>1</v>
      </c>
    </row>
    <row r="1361" spans="1:42" x14ac:dyDescent="0.2">
      <c r="A1361" s="23" t="s">
        <v>657</v>
      </c>
      <c r="B1361" s="23" t="s">
        <v>718</v>
      </c>
      <c r="C1361" s="23" t="s">
        <v>746</v>
      </c>
      <c r="D1361" s="23" t="s">
        <v>1242</v>
      </c>
      <c r="E1361" s="23" t="s">
        <v>1151</v>
      </c>
      <c r="F1361" s="24">
        <v>1</v>
      </c>
      <c r="G1361" s="24">
        <v>0</v>
      </c>
      <c r="H1361" s="24">
        <f>ROUND(F1361*AD1361,2)</f>
        <v>0</v>
      </c>
      <c r="I1361" s="24">
        <f>J1361-H1361</f>
        <v>0</v>
      </c>
      <c r="J1361" s="24">
        <f>ROUND(F1361*G1361,2)</f>
        <v>0</v>
      </c>
      <c r="K1361" s="24">
        <v>2.7999999999999998E-4</v>
      </c>
      <c r="L1361" s="24">
        <f>F1361*K1361</f>
        <v>2.7999999999999998E-4</v>
      </c>
      <c r="M1361" s="25" t="s">
        <v>7</v>
      </c>
      <c r="N1361" s="24">
        <f>IF(M1361="5",I1361,0)</f>
        <v>0</v>
      </c>
      <c r="Y1361" s="24">
        <f>IF(AC1361=0,J1361,0)</f>
        <v>0</v>
      </c>
      <c r="Z1361" s="24">
        <f>IF(AC1361=15,J1361,0)</f>
        <v>0</v>
      </c>
      <c r="AA1361" s="24">
        <f>IF(AC1361=21,J1361,0)</f>
        <v>0</v>
      </c>
      <c r="AC1361" s="26">
        <v>21</v>
      </c>
      <c r="AD1361" s="26">
        <f>G1361*1</f>
        <v>0</v>
      </c>
      <c r="AE1361" s="26">
        <f>G1361*(1-1)</f>
        <v>0</v>
      </c>
      <c r="AL1361" s="26">
        <f>F1361*AD1361</f>
        <v>0</v>
      </c>
      <c r="AM1361" s="26">
        <f>F1361*AE1361</f>
        <v>0</v>
      </c>
      <c r="AN1361" s="27" t="s">
        <v>1189</v>
      </c>
      <c r="AO1361" s="27" t="s">
        <v>1203</v>
      </c>
      <c r="AP1361" s="15" t="s">
        <v>1216</v>
      </c>
    </row>
    <row r="1362" spans="1:42" x14ac:dyDescent="0.2">
      <c r="D1362" s="28" t="s">
        <v>831</v>
      </c>
      <c r="F1362" s="29">
        <v>1</v>
      </c>
    </row>
    <row r="1363" spans="1:42" x14ac:dyDescent="0.2">
      <c r="A1363" s="23" t="s">
        <v>658</v>
      </c>
      <c r="B1363" s="23" t="s">
        <v>718</v>
      </c>
      <c r="C1363" s="23" t="s">
        <v>747</v>
      </c>
      <c r="D1363" s="23" t="s">
        <v>1243</v>
      </c>
      <c r="E1363" s="23" t="s">
        <v>1151</v>
      </c>
      <c r="F1363" s="24">
        <v>1</v>
      </c>
      <c r="G1363" s="24">
        <v>0</v>
      </c>
      <c r="H1363" s="24">
        <f>ROUND(F1363*AD1363,2)</f>
        <v>0</v>
      </c>
      <c r="I1363" s="24">
        <f>J1363-H1363</f>
        <v>0</v>
      </c>
      <c r="J1363" s="24">
        <f>ROUND(F1363*G1363,2)</f>
        <v>0</v>
      </c>
      <c r="K1363" s="24">
        <v>1.1000000000000001E-3</v>
      </c>
      <c r="L1363" s="24">
        <f>F1363*K1363</f>
        <v>1.1000000000000001E-3</v>
      </c>
      <c r="M1363" s="25" t="s">
        <v>7</v>
      </c>
      <c r="N1363" s="24">
        <f>IF(M1363="5",I1363,0)</f>
        <v>0</v>
      </c>
      <c r="Y1363" s="24">
        <f>IF(AC1363=0,J1363,0)</f>
        <v>0</v>
      </c>
      <c r="Z1363" s="24">
        <f>IF(AC1363=15,J1363,0)</f>
        <v>0</v>
      </c>
      <c r="AA1363" s="24">
        <f>IF(AC1363=21,J1363,0)</f>
        <v>0</v>
      </c>
      <c r="AC1363" s="26">
        <v>21</v>
      </c>
      <c r="AD1363" s="26">
        <f>G1363*1</f>
        <v>0</v>
      </c>
      <c r="AE1363" s="26">
        <f>G1363*(1-1)</f>
        <v>0</v>
      </c>
      <c r="AL1363" s="26">
        <f>F1363*AD1363</f>
        <v>0</v>
      </c>
      <c r="AM1363" s="26">
        <f>F1363*AE1363</f>
        <v>0</v>
      </c>
      <c r="AN1363" s="27" t="s">
        <v>1189</v>
      </c>
      <c r="AO1363" s="27" t="s">
        <v>1203</v>
      </c>
      <c r="AP1363" s="15" t="s">
        <v>1216</v>
      </c>
    </row>
    <row r="1364" spans="1:42" x14ac:dyDescent="0.2">
      <c r="D1364" s="28" t="s">
        <v>831</v>
      </c>
      <c r="F1364" s="29">
        <v>1</v>
      </c>
    </row>
    <row r="1365" spans="1:42" x14ac:dyDescent="0.2">
      <c r="A1365" s="23" t="s">
        <v>659</v>
      </c>
      <c r="B1365" s="23" t="s">
        <v>718</v>
      </c>
      <c r="C1365" s="23" t="s">
        <v>748</v>
      </c>
      <c r="D1365" s="23" t="s">
        <v>837</v>
      </c>
      <c r="E1365" s="23" t="s">
        <v>1151</v>
      </c>
      <c r="F1365" s="24">
        <v>1</v>
      </c>
      <c r="G1365" s="24">
        <v>0</v>
      </c>
      <c r="H1365" s="24">
        <f>ROUND(F1365*AD1365,2)</f>
        <v>0</v>
      </c>
      <c r="I1365" s="24">
        <f>J1365-H1365</f>
        <v>0</v>
      </c>
      <c r="J1365" s="24">
        <f>ROUND(F1365*G1365,2)</f>
        <v>0</v>
      </c>
      <c r="K1365" s="24">
        <v>1.2999999999999999E-4</v>
      </c>
      <c r="L1365" s="24">
        <f>F1365*K1365</f>
        <v>1.2999999999999999E-4</v>
      </c>
      <c r="M1365" s="25" t="s">
        <v>7</v>
      </c>
      <c r="N1365" s="24">
        <f>IF(M1365="5",I1365,0)</f>
        <v>0</v>
      </c>
      <c r="Y1365" s="24">
        <f>IF(AC1365=0,J1365,0)</f>
        <v>0</v>
      </c>
      <c r="Z1365" s="24">
        <f>IF(AC1365=15,J1365,0)</f>
        <v>0</v>
      </c>
      <c r="AA1365" s="24">
        <f>IF(AC1365=21,J1365,0)</f>
        <v>0</v>
      </c>
      <c r="AC1365" s="26">
        <v>21</v>
      </c>
      <c r="AD1365" s="26">
        <f>G1365*0.234411764705882</f>
        <v>0</v>
      </c>
      <c r="AE1365" s="26">
        <f>G1365*(1-0.234411764705882)</f>
        <v>0</v>
      </c>
      <c r="AL1365" s="26">
        <f>F1365*AD1365</f>
        <v>0</v>
      </c>
      <c r="AM1365" s="26">
        <f>F1365*AE1365</f>
        <v>0</v>
      </c>
      <c r="AN1365" s="27" t="s">
        <v>1189</v>
      </c>
      <c r="AO1365" s="27" t="s">
        <v>1203</v>
      </c>
      <c r="AP1365" s="15" t="s">
        <v>1216</v>
      </c>
    </row>
    <row r="1366" spans="1:42" x14ac:dyDescent="0.2">
      <c r="D1366" s="28" t="s">
        <v>831</v>
      </c>
      <c r="F1366" s="29">
        <v>1</v>
      </c>
    </row>
    <row r="1367" spans="1:42" x14ac:dyDescent="0.2">
      <c r="A1367" s="23" t="s">
        <v>660</v>
      </c>
      <c r="B1367" s="23" t="s">
        <v>718</v>
      </c>
      <c r="C1367" s="23" t="s">
        <v>749</v>
      </c>
      <c r="D1367" s="23" t="s">
        <v>1245</v>
      </c>
      <c r="E1367" s="23" t="s">
        <v>1151</v>
      </c>
      <c r="F1367" s="24">
        <v>1</v>
      </c>
      <c r="G1367" s="24">
        <v>0</v>
      </c>
      <c r="H1367" s="24">
        <f>ROUND(F1367*AD1367,2)</f>
        <v>0</v>
      </c>
      <c r="I1367" s="24">
        <f>J1367-H1367</f>
        <v>0</v>
      </c>
      <c r="J1367" s="24">
        <f>ROUND(F1367*G1367,2)</f>
        <v>0</v>
      </c>
      <c r="K1367" s="24">
        <v>6.9999999999999999E-4</v>
      </c>
      <c r="L1367" s="24">
        <f>F1367*K1367</f>
        <v>6.9999999999999999E-4</v>
      </c>
      <c r="M1367" s="25" t="s">
        <v>7</v>
      </c>
      <c r="N1367" s="24">
        <f>IF(M1367="5",I1367,0)</f>
        <v>0</v>
      </c>
      <c r="Y1367" s="24">
        <f>IF(AC1367=0,J1367,0)</f>
        <v>0</v>
      </c>
      <c r="Z1367" s="24">
        <f>IF(AC1367=15,J1367,0)</f>
        <v>0</v>
      </c>
      <c r="AA1367" s="24">
        <f>IF(AC1367=21,J1367,0)</f>
        <v>0</v>
      </c>
      <c r="AC1367" s="26">
        <v>21</v>
      </c>
      <c r="AD1367" s="26">
        <f>G1367*1</f>
        <v>0</v>
      </c>
      <c r="AE1367" s="26">
        <f>G1367*(1-1)</f>
        <v>0</v>
      </c>
      <c r="AL1367" s="26">
        <f>F1367*AD1367</f>
        <v>0</v>
      </c>
      <c r="AM1367" s="26">
        <f>F1367*AE1367</f>
        <v>0</v>
      </c>
      <c r="AN1367" s="27" t="s">
        <v>1189</v>
      </c>
      <c r="AO1367" s="27" t="s">
        <v>1203</v>
      </c>
      <c r="AP1367" s="15" t="s">
        <v>1216</v>
      </c>
    </row>
    <row r="1368" spans="1:42" x14ac:dyDescent="0.2">
      <c r="D1368" s="28" t="s">
        <v>831</v>
      </c>
      <c r="F1368" s="29">
        <v>1</v>
      </c>
    </row>
    <row r="1369" spans="1:42" x14ac:dyDescent="0.2">
      <c r="A1369" s="23" t="s">
        <v>661</v>
      </c>
      <c r="B1369" s="23" t="s">
        <v>718</v>
      </c>
      <c r="C1369" s="23" t="s">
        <v>750</v>
      </c>
      <c r="D1369" s="23" t="s">
        <v>838</v>
      </c>
      <c r="E1369" s="23" t="s">
        <v>1149</v>
      </c>
      <c r="F1369" s="24">
        <v>0.06</v>
      </c>
      <c r="G1369" s="24">
        <v>0</v>
      </c>
      <c r="H1369" s="24">
        <f>ROUND(F1369*AD1369,2)</f>
        <v>0</v>
      </c>
      <c r="I1369" s="24">
        <f>J1369-H1369</f>
        <v>0</v>
      </c>
      <c r="J1369" s="24">
        <f>ROUND(F1369*G1369,2)</f>
        <v>0</v>
      </c>
      <c r="K1369" s="24">
        <v>0</v>
      </c>
      <c r="L1369" s="24">
        <f>F1369*K1369</f>
        <v>0</v>
      </c>
      <c r="M1369" s="25" t="s">
        <v>11</v>
      </c>
      <c r="N1369" s="24">
        <f>IF(M1369="5",I1369,0)</f>
        <v>0</v>
      </c>
      <c r="Y1369" s="24">
        <f>IF(AC1369=0,J1369,0)</f>
        <v>0</v>
      </c>
      <c r="Z1369" s="24">
        <f>IF(AC1369=15,J1369,0)</f>
        <v>0</v>
      </c>
      <c r="AA1369" s="24">
        <f>IF(AC1369=21,J1369,0)</f>
        <v>0</v>
      </c>
      <c r="AC1369" s="26">
        <v>21</v>
      </c>
      <c r="AD1369" s="26">
        <f>G1369*0</f>
        <v>0</v>
      </c>
      <c r="AE1369" s="26">
        <f>G1369*(1-0)</f>
        <v>0</v>
      </c>
      <c r="AL1369" s="26">
        <f>F1369*AD1369</f>
        <v>0</v>
      </c>
      <c r="AM1369" s="26">
        <f>F1369*AE1369</f>
        <v>0</v>
      </c>
      <c r="AN1369" s="27" t="s">
        <v>1189</v>
      </c>
      <c r="AO1369" s="27" t="s">
        <v>1203</v>
      </c>
      <c r="AP1369" s="15" t="s">
        <v>1216</v>
      </c>
    </row>
    <row r="1370" spans="1:42" x14ac:dyDescent="0.2">
      <c r="D1370" s="28" t="s">
        <v>1123</v>
      </c>
      <c r="F1370" s="29">
        <v>0.06</v>
      </c>
    </row>
    <row r="1371" spans="1:42" x14ac:dyDescent="0.2">
      <c r="A1371" s="20"/>
      <c r="B1371" s="21" t="s">
        <v>718</v>
      </c>
      <c r="C1371" s="21" t="s">
        <v>704</v>
      </c>
      <c r="D1371" s="57" t="s">
        <v>841</v>
      </c>
      <c r="E1371" s="58"/>
      <c r="F1371" s="58"/>
      <c r="G1371" s="58"/>
      <c r="H1371" s="22">
        <f>SUM(H1372:H1378)</f>
        <v>0</v>
      </c>
      <c r="I1371" s="22">
        <f>SUM(I1372:I1378)</f>
        <v>0</v>
      </c>
      <c r="J1371" s="22">
        <f>H1371+I1371</f>
        <v>0</v>
      </c>
      <c r="K1371" s="15"/>
      <c r="L1371" s="22">
        <f>SUM(L1372:L1378)</f>
        <v>0.10330259999999999</v>
      </c>
      <c r="O1371" s="22">
        <f>IF(P1371="PR",J1371,SUM(N1372:N1378))</f>
        <v>0</v>
      </c>
      <c r="P1371" s="15" t="s">
        <v>1174</v>
      </c>
      <c r="Q1371" s="22">
        <f>IF(P1371="HS",H1371,0)</f>
        <v>0</v>
      </c>
      <c r="R1371" s="22">
        <f>IF(P1371="HS",I1371-O1371,0)</f>
        <v>0</v>
      </c>
      <c r="S1371" s="22">
        <f>IF(P1371="PS",H1371,0)</f>
        <v>0</v>
      </c>
      <c r="T1371" s="22">
        <f>IF(P1371="PS",I1371-O1371,0)</f>
        <v>0</v>
      </c>
      <c r="U1371" s="22">
        <f>IF(P1371="MP",H1371,0)</f>
        <v>0</v>
      </c>
      <c r="V1371" s="22">
        <f>IF(P1371="MP",I1371-O1371,0)</f>
        <v>0</v>
      </c>
      <c r="W1371" s="22">
        <f>IF(P1371="OM",H1371,0)</f>
        <v>0</v>
      </c>
      <c r="X1371" s="15" t="s">
        <v>718</v>
      </c>
      <c r="AH1371" s="22">
        <f>SUM(Y1372:Y1378)</f>
        <v>0</v>
      </c>
      <c r="AI1371" s="22">
        <f>SUM(Z1372:Z1378)</f>
        <v>0</v>
      </c>
      <c r="AJ1371" s="22">
        <f>SUM(AA1372:AA1378)</f>
        <v>0</v>
      </c>
    </row>
    <row r="1372" spans="1:42" x14ac:dyDescent="0.2">
      <c r="A1372" s="23" t="s">
        <v>662</v>
      </c>
      <c r="B1372" s="23" t="s">
        <v>718</v>
      </c>
      <c r="C1372" s="23" t="s">
        <v>751</v>
      </c>
      <c r="D1372" s="23" t="s">
        <v>1229</v>
      </c>
      <c r="E1372" s="23" t="s">
        <v>1146</v>
      </c>
      <c r="F1372" s="24">
        <v>4.8899999999999997</v>
      </c>
      <c r="G1372" s="24">
        <v>0</v>
      </c>
      <c r="H1372" s="24">
        <f>ROUND(F1372*AD1372,2)</f>
        <v>0</v>
      </c>
      <c r="I1372" s="24">
        <f>J1372-H1372</f>
        <v>0</v>
      </c>
      <c r="J1372" s="24">
        <f>ROUND(F1372*G1372,2)</f>
        <v>0</v>
      </c>
      <c r="K1372" s="24">
        <v>3.5400000000000002E-3</v>
      </c>
      <c r="L1372" s="24">
        <f>F1372*K1372</f>
        <v>1.7310599999999999E-2</v>
      </c>
      <c r="M1372" s="25" t="s">
        <v>7</v>
      </c>
      <c r="N1372" s="24">
        <f>IF(M1372="5",I1372,0)</f>
        <v>0</v>
      </c>
      <c r="Y1372" s="24">
        <f>IF(AC1372=0,J1372,0)</f>
        <v>0</v>
      </c>
      <c r="Z1372" s="24">
        <f>IF(AC1372=15,J1372,0)</f>
        <v>0</v>
      </c>
      <c r="AA1372" s="24">
        <f>IF(AC1372=21,J1372,0)</f>
        <v>0</v>
      </c>
      <c r="AC1372" s="26">
        <v>21</v>
      </c>
      <c r="AD1372" s="26">
        <f>G1372*0.372054263565891</f>
        <v>0</v>
      </c>
      <c r="AE1372" s="26">
        <f>G1372*(1-0.372054263565891)</f>
        <v>0</v>
      </c>
      <c r="AL1372" s="26">
        <f>F1372*AD1372</f>
        <v>0</v>
      </c>
      <c r="AM1372" s="26">
        <f>F1372*AE1372</f>
        <v>0</v>
      </c>
      <c r="AN1372" s="27" t="s">
        <v>1190</v>
      </c>
      <c r="AO1372" s="27" t="s">
        <v>1204</v>
      </c>
      <c r="AP1372" s="15" t="s">
        <v>1216</v>
      </c>
    </row>
    <row r="1373" spans="1:42" x14ac:dyDescent="0.2">
      <c r="D1373" s="28" t="s">
        <v>1124</v>
      </c>
      <c r="F1373" s="29">
        <v>4.8899999999999997</v>
      </c>
    </row>
    <row r="1374" spans="1:42" x14ac:dyDescent="0.2">
      <c r="A1374" s="23" t="s">
        <v>663</v>
      </c>
      <c r="B1374" s="23" t="s">
        <v>718</v>
      </c>
      <c r="C1374" s="23" t="s">
        <v>752</v>
      </c>
      <c r="D1374" s="23" t="s">
        <v>843</v>
      </c>
      <c r="E1374" s="23" t="s">
        <v>1146</v>
      </c>
      <c r="F1374" s="24">
        <v>4.8899999999999997</v>
      </c>
      <c r="G1374" s="24">
        <v>0</v>
      </c>
      <c r="H1374" s="24">
        <f>ROUND(F1374*AD1374,2)</f>
        <v>0</v>
      </c>
      <c r="I1374" s="24">
        <f>J1374-H1374</f>
        <v>0</v>
      </c>
      <c r="J1374" s="24">
        <f>ROUND(F1374*G1374,2)</f>
        <v>0</v>
      </c>
      <c r="K1374" s="24">
        <v>8.0000000000000004E-4</v>
      </c>
      <c r="L1374" s="24">
        <f>F1374*K1374</f>
        <v>3.9119999999999997E-3</v>
      </c>
      <c r="M1374" s="25" t="s">
        <v>7</v>
      </c>
      <c r="N1374" s="24">
        <f>IF(M1374="5",I1374,0)</f>
        <v>0</v>
      </c>
      <c r="Y1374" s="24">
        <f>IF(AC1374=0,J1374,0)</f>
        <v>0</v>
      </c>
      <c r="Z1374" s="24">
        <f>IF(AC1374=15,J1374,0)</f>
        <v>0</v>
      </c>
      <c r="AA1374" s="24">
        <f>IF(AC1374=21,J1374,0)</f>
        <v>0</v>
      </c>
      <c r="AC1374" s="26">
        <v>21</v>
      </c>
      <c r="AD1374" s="26">
        <f>G1374*1</f>
        <v>0</v>
      </c>
      <c r="AE1374" s="26">
        <f>G1374*(1-1)</f>
        <v>0</v>
      </c>
      <c r="AL1374" s="26">
        <f>F1374*AD1374</f>
        <v>0</v>
      </c>
      <c r="AM1374" s="26">
        <f>F1374*AE1374</f>
        <v>0</v>
      </c>
      <c r="AN1374" s="27" t="s">
        <v>1190</v>
      </c>
      <c r="AO1374" s="27" t="s">
        <v>1204</v>
      </c>
      <c r="AP1374" s="15" t="s">
        <v>1216</v>
      </c>
    </row>
    <row r="1375" spans="1:42" x14ac:dyDescent="0.2">
      <c r="D1375" s="28" t="s">
        <v>1118</v>
      </c>
      <c r="F1375" s="29">
        <v>4.8899999999999997</v>
      </c>
    </row>
    <row r="1376" spans="1:42" x14ac:dyDescent="0.2">
      <c r="A1376" s="31" t="s">
        <v>664</v>
      </c>
      <c r="B1376" s="31" t="s">
        <v>718</v>
      </c>
      <c r="C1376" s="31" t="s">
        <v>753</v>
      </c>
      <c r="D1376" s="31" t="s">
        <v>1230</v>
      </c>
      <c r="E1376" s="31" t="s">
        <v>1146</v>
      </c>
      <c r="F1376" s="32">
        <v>5.13</v>
      </c>
      <c r="G1376" s="32">
        <v>0</v>
      </c>
      <c r="H1376" s="32">
        <f>ROUND(F1376*AD1376,2)</f>
        <v>0</v>
      </c>
      <c r="I1376" s="32">
        <f>J1376-H1376</f>
        <v>0</v>
      </c>
      <c r="J1376" s="32">
        <f>ROUND(F1376*G1376,2)</f>
        <v>0</v>
      </c>
      <c r="K1376" s="32">
        <v>1.6E-2</v>
      </c>
      <c r="L1376" s="32">
        <f>F1376*K1376</f>
        <v>8.208E-2</v>
      </c>
      <c r="M1376" s="33" t="s">
        <v>1170</v>
      </c>
      <c r="N1376" s="32">
        <f>IF(M1376="5",I1376,0)</f>
        <v>0</v>
      </c>
      <c r="Y1376" s="32">
        <f>IF(AC1376=0,J1376,0)</f>
        <v>0</v>
      </c>
      <c r="Z1376" s="32">
        <f>IF(AC1376=15,J1376,0)</f>
        <v>0</v>
      </c>
      <c r="AA1376" s="32">
        <f>IF(AC1376=21,J1376,0)</f>
        <v>0</v>
      </c>
      <c r="AC1376" s="26">
        <v>21</v>
      </c>
      <c r="AD1376" s="26">
        <f>G1376*1</f>
        <v>0</v>
      </c>
      <c r="AE1376" s="26">
        <f>G1376*(1-1)</f>
        <v>0</v>
      </c>
      <c r="AL1376" s="26">
        <f>F1376*AD1376</f>
        <v>0</v>
      </c>
      <c r="AM1376" s="26">
        <f>F1376*AE1376</f>
        <v>0</v>
      </c>
      <c r="AN1376" s="27" t="s">
        <v>1190</v>
      </c>
      <c r="AO1376" s="27" t="s">
        <v>1204</v>
      </c>
      <c r="AP1376" s="15" t="s">
        <v>1216</v>
      </c>
    </row>
    <row r="1377" spans="1:42" x14ac:dyDescent="0.2">
      <c r="D1377" s="28" t="s">
        <v>1125</v>
      </c>
      <c r="F1377" s="29">
        <v>5.13</v>
      </c>
    </row>
    <row r="1378" spans="1:42" x14ac:dyDescent="0.2">
      <c r="A1378" s="23" t="s">
        <v>665</v>
      </c>
      <c r="B1378" s="23" t="s">
        <v>718</v>
      </c>
      <c r="C1378" s="23" t="s">
        <v>754</v>
      </c>
      <c r="D1378" s="23" t="s">
        <v>845</v>
      </c>
      <c r="E1378" s="23" t="s">
        <v>1149</v>
      </c>
      <c r="F1378" s="24">
        <v>0.1</v>
      </c>
      <c r="G1378" s="24">
        <v>0</v>
      </c>
      <c r="H1378" s="24">
        <f>ROUND(F1378*AD1378,2)</f>
        <v>0</v>
      </c>
      <c r="I1378" s="24">
        <f>J1378-H1378</f>
        <v>0</v>
      </c>
      <c r="J1378" s="24">
        <f>ROUND(F1378*G1378,2)</f>
        <v>0</v>
      </c>
      <c r="K1378" s="24">
        <v>0</v>
      </c>
      <c r="L1378" s="24">
        <f>F1378*K1378</f>
        <v>0</v>
      </c>
      <c r="M1378" s="25" t="s">
        <v>11</v>
      </c>
      <c r="N1378" s="24">
        <f>IF(M1378="5",I1378,0)</f>
        <v>0</v>
      </c>
      <c r="Y1378" s="24">
        <f>IF(AC1378=0,J1378,0)</f>
        <v>0</v>
      </c>
      <c r="Z1378" s="24">
        <f>IF(AC1378=15,J1378,0)</f>
        <v>0</v>
      </c>
      <c r="AA1378" s="24">
        <f>IF(AC1378=21,J1378,0)</f>
        <v>0</v>
      </c>
      <c r="AC1378" s="26">
        <v>21</v>
      </c>
      <c r="AD1378" s="26">
        <f>G1378*0</f>
        <v>0</v>
      </c>
      <c r="AE1378" s="26">
        <f>G1378*(1-0)</f>
        <v>0</v>
      </c>
      <c r="AL1378" s="26">
        <f>F1378*AD1378</f>
        <v>0</v>
      </c>
      <c r="AM1378" s="26">
        <f>F1378*AE1378</f>
        <v>0</v>
      </c>
      <c r="AN1378" s="27" t="s">
        <v>1190</v>
      </c>
      <c r="AO1378" s="27" t="s">
        <v>1204</v>
      </c>
      <c r="AP1378" s="15" t="s">
        <v>1216</v>
      </c>
    </row>
    <row r="1379" spans="1:42" x14ac:dyDescent="0.2">
      <c r="D1379" s="28" t="s">
        <v>1126</v>
      </c>
      <c r="F1379" s="29">
        <v>0.1</v>
      </c>
    </row>
    <row r="1380" spans="1:42" x14ac:dyDescent="0.2">
      <c r="A1380" s="20"/>
      <c r="B1380" s="21" t="s">
        <v>718</v>
      </c>
      <c r="C1380" s="21" t="s">
        <v>705</v>
      </c>
      <c r="D1380" s="57" t="s">
        <v>847</v>
      </c>
      <c r="E1380" s="58"/>
      <c r="F1380" s="58"/>
      <c r="G1380" s="58"/>
      <c r="H1380" s="22">
        <f>SUM(H1381:H1403)</f>
        <v>0</v>
      </c>
      <c r="I1380" s="22">
        <f>SUM(I1381:I1403)</f>
        <v>0</v>
      </c>
      <c r="J1380" s="22">
        <f>H1380+I1380</f>
        <v>0</v>
      </c>
      <c r="K1380" s="15"/>
      <c r="L1380" s="22">
        <f>SUM(L1381:L1403)</f>
        <v>0.62373460000000003</v>
      </c>
      <c r="O1380" s="22">
        <f>IF(P1380="PR",J1380,SUM(N1381:N1403))</f>
        <v>0</v>
      </c>
      <c r="P1380" s="15" t="s">
        <v>1174</v>
      </c>
      <c r="Q1380" s="22">
        <f>IF(P1380="HS",H1380,0)</f>
        <v>0</v>
      </c>
      <c r="R1380" s="22">
        <f>IF(P1380="HS",I1380-O1380,0)</f>
        <v>0</v>
      </c>
      <c r="S1380" s="22">
        <f>IF(P1380="PS",H1380,0)</f>
        <v>0</v>
      </c>
      <c r="T1380" s="22">
        <f>IF(P1380="PS",I1380-O1380,0)</f>
        <v>0</v>
      </c>
      <c r="U1380" s="22">
        <f>IF(P1380="MP",H1380,0)</f>
        <v>0</v>
      </c>
      <c r="V1380" s="22">
        <f>IF(P1380="MP",I1380-O1380,0)</f>
        <v>0</v>
      </c>
      <c r="W1380" s="22">
        <f>IF(P1380="OM",H1380,0)</f>
        <v>0</v>
      </c>
      <c r="X1380" s="15" t="s">
        <v>718</v>
      </c>
      <c r="AH1380" s="22">
        <f>SUM(Y1381:Y1403)</f>
        <v>0</v>
      </c>
      <c r="AI1380" s="22">
        <f>SUM(Z1381:Z1403)</f>
        <v>0</v>
      </c>
      <c r="AJ1380" s="22">
        <f>SUM(AA1381:AA1403)</f>
        <v>0</v>
      </c>
    </row>
    <row r="1381" spans="1:42" x14ac:dyDescent="0.2">
      <c r="A1381" s="23" t="s">
        <v>666</v>
      </c>
      <c r="B1381" s="23" t="s">
        <v>718</v>
      </c>
      <c r="C1381" s="23" t="s">
        <v>755</v>
      </c>
      <c r="D1381" s="23" t="s">
        <v>848</v>
      </c>
      <c r="E1381" s="23" t="s">
        <v>1146</v>
      </c>
      <c r="F1381" s="24">
        <v>29.78</v>
      </c>
      <c r="G1381" s="24">
        <v>0</v>
      </c>
      <c r="H1381" s="24">
        <f>ROUND(F1381*AD1381,2)</f>
        <v>0</v>
      </c>
      <c r="I1381" s="24">
        <f>J1381-H1381</f>
        <v>0</v>
      </c>
      <c r="J1381" s="24">
        <f>ROUND(F1381*G1381,2)</f>
        <v>0</v>
      </c>
      <c r="K1381" s="24">
        <v>0</v>
      </c>
      <c r="L1381" s="24">
        <f>F1381*K1381</f>
        <v>0</v>
      </c>
      <c r="M1381" s="25" t="s">
        <v>7</v>
      </c>
      <c r="N1381" s="24">
        <f>IF(M1381="5",I1381,0)</f>
        <v>0</v>
      </c>
      <c r="Y1381" s="24">
        <f>IF(AC1381=0,J1381,0)</f>
        <v>0</v>
      </c>
      <c r="Z1381" s="24">
        <f>IF(AC1381=15,J1381,0)</f>
        <v>0</v>
      </c>
      <c r="AA1381" s="24">
        <f>IF(AC1381=21,J1381,0)</f>
        <v>0</v>
      </c>
      <c r="AC1381" s="26">
        <v>21</v>
      </c>
      <c r="AD1381" s="26">
        <f>G1381*0.334494773519164</f>
        <v>0</v>
      </c>
      <c r="AE1381" s="26">
        <f>G1381*(1-0.334494773519164)</f>
        <v>0</v>
      </c>
      <c r="AL1381" s="26">
        <f>F1381*AD1381</f>
        <v>0</v>
      </c>
      <c r="AM1381" s="26">
        <f>F1381*AE1381</f>
        <v>0</v>
      </c>
      <c r="AN1381" s="27" t="s">
        <v>1191</v>
      </c>
      <c r="AO1381" s="27" t="s">
        <v>1205</v>
      </c>
      <c r="AP1381" s="15" t="s">
        <v>1216</v>
      </c>
    </row>
    <row r="1382" spans="1:42" x14ac:dyDescent="0.2">
      <c r="D1382" s="28" t="s">
        <v>1127</v>
      </c>
      <c r="F1382" s="29">
        <v>9.81</v>
      </c>
    </row>
    <row r="1383" spans="1:42" x14ac:dyDescent="0.2">
      <c r="D1383" s="28" t="s">
        <v>1128</v>
      </c>
      <c r="F1383" s="29">
        <v>15.14</v>
      </c>
    </row>
    <row r="1384" spans="1:42" x14ac:dyDescent="0.2">
      <c r="D1384" s="28" t="s">
        <v>1129</v>
      </c>
      <c r="F1384" s="29">
        <v>4.83</v>
      </c>
    </row>
    <row r="1385" spans="1:42" x14ac:dyDescent="0.2">
      <c r="A1385" s="23" t="s">
        <v>667</v>
      </c>
      <c r="B1385" s="23" t="s">
        <v>718</v>
      </c>
      <c r="C1385" s="23" t="s">
        <v>756</v>
      </c>
      <c r="D1385" s="23" t="s">
        <v>1252</v>
      </c>
      <c r="E1385" s="23" t="s">
        <v>1146</v>
      </c>
      <c r="F1385" s="24">
        <v>29.78</v>
      </c>
      <c r="G1385" s="24">
        <v>0</v>
      </c>
      <c r="H1385" s="24">
        <f>ROUND(F1385*AD1385,2)</f>
        <v>0</v>
      </c>
      <c r="I1385" s="24">
        <f>J1385-H1385</f>
        <v>0</v>
      </c>
      <c r="J1385" s="24">
        <f>ROUND(F1385*G1385,2)</f>
        <v>0</v>
      </c>
      <c r="K1385" s="24">
        <v>1.1E-4</v>
      </c>
      <c r="L1385" s="24">
        <f>F1385*K1385</f>
        <v>3.2758000000000002E-3</v>
      </c>
      <c r="M1385" s="25" t="s">
        <v>7</v>
      </c>
      <c r="N1385" s="24">
        <f>IF(M1385="5",I1385,0)</f>
        <v>0</v>
      </c>
      <c r="Y1385" s="24">
        <f>IF(AC1385=0,J1385,0)</f>
        <v>0</v>
      </c>
      <c r="Z1385" s="24">
        <f>IF(AC1385=15,J1385,0)</f>
        <v>0</v>
      </c>
      <c r="AA1385" s="24">
        <f>IF(AC1385=21,J1385,0)</f>
        <v>0</v>
      </c>
      <c r="AC1385" s="26">
        <v>21</v>
      </c>
      <c r="AD1385" s="26">
        <f>G1385*0.75</f>
        <v>0</v>
      </c>
      <c r="AE1385" s="26">
        <f>G1385*(1-0.75)</f>
        <v>0</v>
      </c>
      <c r="AL1385" s="26">
        <f>F1385*AD1385</f>
        <v>0</v>
      </c>
      <c r="AM1385" s="26">
        <f>F1385*AE1385</f>
        <v>0</v>
      </c>
      <c r="AN1385" s="27" t="s">
        <v>1191</v>
      </c>
      <c r="AO1385" s="27" t="s">
        <v>1205</v>
      </c>
      <c r="AP1385" s="15" t="s">
        <v>1216</v>
      </c>
    </row>
    <row r="1386" spans="1:42" x14ac:dyDescent="0.2">
      <c r="D1386" s="28" t="s">
        <v>1130</v>
      </c>
      <c r="F1386" s="29">
        <v>29.78</v>
      </c>
    </row>
    <row r="1387" spans="1:42" x14ac:dyDescent="0.2">
      <c r="A1387" s="23" t="s">
        <v>668</v>
      </c>
      <c r="B1387" s="23" t="s">
        <v>718</v>
      </c>
      <c r="C1387" s="23" t="s">
        <v>757</v>
      </c>
      <c r="D1387" s="23" t="s">
        <v>1247</v>
      </c>
      <c r="E1387" s="23" t="s">
        <v>1146</v>
      </c>
      <c r="F1387" s="24">
        <v>29.78</v>
      </c>
      <c r="G1387" s="24">
        <v>0</v>
      </c>
      <c r="H1387" s="24">
        <f>ROUND(F1387*AD1387,2)</f>
        <v>0</v>
      </c>
      <c r="I1387" s="24">
        <f>J1387-H1387</f>
        <v>0</v>
      </c>
      <c r="J1387" s="24">
        <f>ROUND(F1387*G1387,2)</f>
        <v>0</v>
      </c>
      <c r="K1387" s="24">
        <v>3.5000000000000001E-3</v>
      </c>
      <c r="L1387" s="24">
        <f>F1387*K1387</f>
        <v>0.10423</v>
      </c>
      <c r="M1387" s="25" t="s">
        <v>7</v>
      </c>
      <c r="N1387" s="24">
        <f>IF(M1387="5",I1387,0)</f>
        <v>0</v>
      </c>
      <c r="Y1387" s="24">
        <f>IF(AC1387=0,J1387,0)</f>
        <v>0</v>
      </c>
      <c r="Z1387" s="24">
        <f>IF(AC1387=15,J1387,0)</f>
        <v>0</v>
      </c>
      <c r="AA1387" s="24">
        <f>IF(AC1387=21,J1387,0)</f>
        <v>0</v>
      </c>
      <c r="AC1387" s="26">
        <v>21</v>
      </c>
      <c r="AD1387" s="26">
        <f>G1387*0.315275310834813</f>
        <v>0</v>
      </c>
      <c r="AE1387" s="26">
        <f>G1387*(1-0.315275310834813)</f>
        <v>0</v>
      </c>
      <c r="AL1387" s="26">
        <f>F1387*AD1387</f>
        <v>0</v>
      </c>
      <c r="AM1387" s="26">
        <f>F1387*AE1387</f>
        <v>0</v>
      </c>
      <c r="AN1387" s="27" t="s">
        <v>1191</v>
      </c>
      <c r="AO1387" s="27" t="s">
        <v>1205</v>
      </c>
      <c r="AP1387" s="15" t="s">
        <v>1216</v>
      </c>
    </row>
    <row r="1388" spans="1:42" x14ac:dyDescent="0.2">
      <c r="D1388" s="28" t="s">
        <v>1130</v>
      </c>
      <c r="F1388" s="29">
        <v>29.78</v>
      </c>
    </row>
    <row r="1389" spans="1:42" x14ac:dyDescent="0.2">
      <c r="A1389" s="31" t="s">
        <v>669</v>
      </c>
      <c r="B1389" s="31" t="s">
        <v>718</v>
      </c>
      <c r="C1389" s="31" t="s">
        <v>761</v>
      </c>
      <c r="D1389" s="31" t="s">
        <v>1248</v>
      </c>
      <c r="E1389" s="31" t="s">
        <v>1146</v>
      </c>
      <c r="F1389" s="32">
        <v>31.27</v>
      </c>
      <c r="G1389" s="32">
        <v>0</v>
      </c>
      <c r="H1389" s="32">
        <f>ROUND(F1389*AD1389,2)</f>
        <v>0</v>
      </c>
      <c r="I1389" s="32">
        <f>J1389-H1389</f>
        <v>0</v>
      </c>
      <c r="J1389" s="32">
        <f>ROUND(F1389*G1389,2)</f>
        <v>0</v>
      </c>
      <c r="K1389" s="32">
        <v>1.6E-2</v>
      </c>
      <c r="L1389" s="32">
        <f>F1389*K1389</f>
        <v>0.50031999999999999</v>
      </c>
      <c r="M1389" s="33" t="s">
        <v>1170</v>
      </c>
      <c r="N1389" s="32">
        <f>IF(M1389="5",I1389,0)</f>
        <v>0</v>
      </c>
      <c r="Y1389" s="32">
        <f>IF(AC1389=0,J1389,0)</f>
        <v>0</v>
      </c>
      <c r="Z1389" s="32">
        <f>IF(AC1389=15,J1389,0)</f>
        <v>0</v>
      </c>
      <c r="AA1389" s="32">
        <f>IF(AC1389=21,J1389,0)</f>
        <v>0</v>
      </c>
      <c r="AC1389" s="26">
        <v>21</v>
      </c>
      <c r="AD1389" s="26">
        <f>G1389*1</f>
        <v>0</v>
      </c>
      <c r="AE1389" s="26">
        <f>G1389*(1-1)</f>
        <v>0</v>
      </c>
      <c r="AL1389" s="26">
        <f>F1389*AD1389</f>
        <v>0</v>
      </c>
      <c r="AM1389" s="26">
        <f>F1389*AE1389</f>
        <v>0</v>
      </c>
      <c r="AN1389" s="27" t="s">
        <v>1191</v>
      </c>
      <c r="AO1389" s="27" t="s">
        <v>1205</v>
      </c>
      <c r="AP1389" s="15" t="s">
        <v>1216</v>
      </c>
    </row>
    <row r="1390" spans="1:42" x14ac:dyDescent="0.2">
      <c r="D1390" s="28" t="s">
        <v>1131</v>
      </c>
      <c r="F1390" s="29">
        <v>31.27</v>
      </c>
    </row>
    <row r="1391" spans="1:42" x14ac:dyDescent="0.2">
      <c r="A1391" s="23" t="s">
        <v>670</v>
      </c>
      <c r="B1391" s="23" t="s">
        <v>718</v>
      </c>
      <c r="C1391" s="23" t="s">
        <v>758</v>
      </c>
      <c r="D1391" s="23" t="s">
        <v>854</v>
      </c>
      <c r="E1391" s="23" t="s">
        <v>1146</v>
      </c>
      <c r="F1391" s="24">
        <v>29.78</v>
      </c>
      <c r="G1391" s="24">
        <v>0</v>
      </c>
      <c r="H1391" s="24">
        <f>ROUND(F1391*AD1391,2)</f>
        <v>0</v>
      </c>
      <c r="I1391" s="24">
        <f>J1391-H1391</f>
        <v>0</v>
      </c>
      <c r="J1391" s="24">
        <f>ROUND(F1391*G1391,2)</f>
        <v>0</v>
      </c>
      <c r="K1391" s="24">
        <v>1.1E-4</v>
      </c>
      <c r="L1391" s="24">
        <f>F1391*K1391</f>
        <v>3.2758000000000002E-3</v>
      </c>
      <c r="M1391" s="25" t="s">
        <v>7</v>
      </c>
      <c r="N1391" s="24">
        <f>IF(M1391="5",I1391,0)</f>
        <v>0</v>
      </c>
      <c r="Y1391" s="24">
        <f>IF(AC1391=0,J1391,0)</f>
        <v>0</v>
      </c>
      <c r="Z1391" s="24">
        <f>IF(AC1391=15,J1391,0)</f>
        <v>0</v>
      </c>
      <c r="AA1391" s="24">
        <f>IF(AC1391=21,J1391,0)</f>
        <v>0</v>
      </c>
      <c r="AC1391" s="26">
        <v>21</v>
      </c>
      <c r="AD1391" s="26">
        <f>G1391*1</f>
        <v>0</v>
      </c>
      <c r="AE1391" s="26">
        <f>G1391*(1-1)</f>
        <v>0</v>
      </c>
      <c r="AL1391" s="26">
        <f>F1391*AD1391</f>
        <v>0</v>
      </c>
      <c r="AM1391" s="26">
        <f>F1391*AE1391</f>
        <v>0</v>
      </c>
      <c r="AN1391" s="27" t="s">
        <v>1191</v>
      </c>
      <c r="AO1391" s="27" t="s">
        <v>1205</v>
      </c>
      <c r="AP1391" s="15" t="s">
        <v>1216</v>
      </c>
    </row>
    <row r="1392" spans="1:42" x14ac:dyDescent="0.2">
      <c r="D1392" s="28" t="s">
        <v>1130</v>
      </c>
      <c r="F1392" s="29">
        <v>29.78</v>
      </c>
    </row>
    <row r="1393" spans="1:42" x14ac:dyDescent="0.2">
      <c r="A1393" s="23" t="s">
        <v>671</v>
      </c>
      <c r="B1393" s="23" t="s">
        <v>718</v>
      </c>
      <c r="C1393" s="23" t="s">
        <v>759</v>
      </c>
      <c r="D1393" s="23" t="s">
        <v>855</v>
      </c>
      <c r="E1393" s="23" t="s">
        <v>1148</v>
      </c>
      <c r="F1393" s="24">
        <v>40.1</v>
      </c>
      <c r="G1393" s="24">
        <v>0</v>
      </c>
      <c r="H1393" s="24">
        <f>ROUND(F1393*AD1393,2)</f>
        <v>0</v>
      </c>
      <c r="I1393" s="24">
        <f>J1393-H1393</f>
        <v>0</v>
      </c>
      <c r="J1393" s="24">
        <f>ROUND(F1393*G1393,2)</f>
        <v>0</v>
      </c>
      <c r="K1393" s="24">
        <v>0</v>
      </c>
      <c r="L1393" s="24">
        <f>F1393*K1393</f>
        <v>0</v>
      </c>
      <c r="M1393" s="25" t="s">
        <v>7</v>
      </c>
      <c r="N1393" s="24">
        <f>IF(M1393="5",I1393,0)</f>
        <v>0</v>
      </c>
      <c r="Y1393" s="24">
        <f>IF(AC1393=0,J1393,0)</f>
        <v>0</v>
      </c>
      <c r="Z1393" s="24">
        <f>IF(AC1393=15,J1393,0)</f>
        <v>0</v>
      </c>
      <c r="AA1393" s="24">
        <f>IF(AC1393=21,J1393,0)</f>
        <v>0</v>
      </c>
      <c r="AC1393" s="26">
        <v>21</v>
      </c>
      <c r="AD1393" s="26">
        <f>G1393*0</f>
        <v>0</v>
      </c>
      <c r="AE1393" s="26">
        <f>G1393*(1-0)</f>
        <v>0</v>
      </c>
      <c r="AL1393" s="26">
        <f>F1393*AD1393</f>
        <v>0</v>
      </c>
      <c r="AM1393" s="26">
        <f>F1393*AE1393</f>
        <v>0</v>
      </c>
      <c r="AN1393" s="27" t="s">
        <v>1191</v>
      </c>
      <c r="AO1393" s="27" t="s">
        <v>1205</v>
      </c>
      <c r="AP1393" s="15" t="s">
        <v>1216</v>
      </c>
    </row>
    <row r="1394" spans="1:42" x14ac:dyDescent="0.2">
      <c r="D1394" s="28" t="s">
        <v>1132</v>
      </c>
      <c r="F1394" s="29">
        <v>25.9</v>
      </c>
    </row>
    <row r="1395" spans="1:42" x14ac:dyDescent="0.2">
      <c r="D1395" s="28" t="s">
        <v>1133</v>
      </c>
      <c r="F1395" s="29">
        <v>4.5999999999999996</v>
      </c>
    </row>
    <row r="1396" spans="1:42" x14ac:dyDescent="0.2">
      <c r="D1396" s="28" t="s">
        <v>995</v>
      </c>
      <c r="F1396" s="29">
        <v>9.6</v>
      </c>
    </row>
    <row r="1397" spans="1:42" x14ac:dyDescent="0.2">
      <c r="A1397" s="23" t="s">
        <v>672</v>
      </c>
      <c r="B1397" s="23" t="s">
        <v>718</v>
      </c>
      <c r="C1397" s="23" t="s">
        <v>760</v>
      </c>
      <c r="D1397" s="23" t="s">
        <v>859</v>
      </c>
      <c r="E1397" s="23" t="s">
        <v>1148</v>
      </c>
      <c r="F1397" s="24">
        <v>4.83</v>
      </c>
      <c r="G1397" s="24">
        <v>0</v>
      </c>
      <c r="H1397" s="24">
        <f>ROUND(F1397*AD1397,2)</f>
        <v>0</v>
      </c>
      <c r="I1397" s="24">
        <f>J1397-H1397</f>
        <v>0</v>
      </c>
      <c r="J1397" s="24">
        <f>ROUND(F1397*G1397,2)</f>
        <v>0</v>
      </c>
      <c r="K1397" s="24">
        <v>2.9999999999999997E-4</v>
      </c>
      <c r="L1397" s="24">
        <f>F1397*K1397</f>
        <v>1.449E-3</v>
      </c>
      <c r="M1397" s="25" t="s">
        <v>7</v>
      </c>
      <c r="N1397" s="24">
        <f>IF(M1397="5",I1397,0)</f>
        <v>0</v>
      </c>
      <c r="Y1397" s="24">
        <f>IF(AC1397=0,J1397,0)</f>
        <v>0</v>
      </c>
      <c r="Z1397" s="24">
        <f>IF(AC1397=15,J1397,0)</f>
        <v>0</v>
      </c>
      <c r="AA1397" s="24">
        <f>IF(AC1397=21,J1397,0)</f>
        <v>0</v>
      </c>
      <c r="AC1397" s="26">
        <v>21</v>
      </c>
      <c r="AD1397" s="26">
        <f>G1397*1</f>
        <v>0</v>
      </c>
      <c r="AE1397" s="26">
        <f>G1397*(1-1)</f>
        <v>0</v>
      </c>
      <c r="AL1397" s="26">
        <f>F1397*AD1397</f>
        <v>0</v>
      </c>
      <c r="AM1397" s="26">
        <f>F1397*AE1397</f>
        <v>0</v>
      </c>
      <c r="AN1397" s="27" t="s">
        <v>1191</v>
      </c>
      <c r="AO1397" s="27" t="s">
        <v>1205</v>
      </c>
      <c r="AP1397" s="15" t="s">
        <v>1216</v>
      </c>
    </row>
    <row r="1398" spans="1:42" x14ac:dyDescent="0.2">
      <c r="D1398" s="28" t="s">
        <v>1134</v>
      </c>
      <c r="F1398" s="29">
        <v>4.83</v>
      </c>
    </row>
    <row r="1399" spans="1:42" x14ac:dyDescent="0.2">
      <c r="A1399" s="23" t="s">
        <v>673</v>
      </c>
      <c r="B1399" s="23" t="s">
        <v>718</v>
      </c>
      <c r="C1399" s="23" t="s">
        <v>762</v>
      </c>
      <c r="D1399" s="23" t="s">
        <v>862</v>
      </c>
      <c r="E1399" s="23" t="s">
        <v>1148</v>
      </c>
      <c r="F1399" s="24">
        <v>27.2</v>
      </c>
      <c r="G1399" s="24">
        <v>0</v>
      </c>
      <c r="H1399" s="24">
        <f>ROUND(F1399*AD1399,2)</f>
        <v>0</v>
      </c>
      <c r="I1399" s="24">
        <f>J1399-H1399</f>
        <v>0</v>
      </c>
      <c r="J1399" s="24">
        <f>ROUND(F1399*G1399,2)</f>
        <v>0</v>
      </c>
      <c r="K1399" s="24">
        <v>2.9999999999999997E-4</v>
      </c>
      <c r="L1399" s="24">
        <f>F1399*K1399</f>
        <v>8.1599999999999989E-3</v>
      </c>
      <c r="M1399" s="25" t="s">
        <v>7</v>
      </c>
      <c r="N1399" s="24">
        <f>IF(M1399="5",I1399,0)</f>
        <v>0</v>
      </c>
      <c r="Y1399" s="24">
        <f>IF(AC1399=0,J1399,0)</f>
        <v>0</v>
      </c>
      <c r="Z1399" s="24">
        <f>IF(AC1399=15,J1399,0)</f>
        <v>0</v>
      </c>
      <c r="AA1399" s="24">
        <f>IF(AC1399=21,J1399,0)</f>
        <v>0</v>
      </c>
      <c r="AC1399" s="26">
        <v>21</v>
      </c>
      <c r="AD1399" s="26">
        <f>G1399*1</f>
        <v>0</v>
      </c>
      <c r="AE1399" s="26">
        <f>G1399*(1-1)</f>
        <v>0</v>
      </c>
      <c r="AL1399" s="26">
        <f>F1399*AD1399</f>
        <v>0</v>
      </c>
      <c r="AM1399" s="26">
        <f>F1399*AE1399</f>
        <v>0</v>
      </c>
      <c r="AN1399" s="27" t="s">
        <v>1191</v>
      </c>
      <c r="AO1399" s="27" t="s">
        <v>1205</v>
      </c>
      <c r="AP1399" s="15" t="s">
        <v>1216</v>
      </c>
    </row>
    <row r="1400" spans="1:42" x14ac:dyDescent="0.2">
      <c r="D1400" s="28" t="s">
        <v>1135</v>
      </c>
      <c r="F1400" s="29">
        <v>27.2</v>
      </c>
    </row>
    <row r="1401" spans="1:42" x14ac:dyDescent="0.2">
      <c r="A1401" s="23" t="s">
        <v>674</v>
      </c>
      <c r="B1401" s="23" t="s">
        <v>718</v>
      </c>
      <c r="C1401" s="23" t="s">
        <v>763</v>
      </c>
      <c r="D1401" s="23" t="s">
        <v>864</v>
      </c>
      <c r="E1401" s="23" t="s">
        <v>1148</v>
      </c>
      <c r="F1401" s="24">
        <v>10.08</v>
      </c>
      <c r="G1401" s="24">
        <v>0</v>
      </c>
      <c r="H1401" s="24">
        <f>ROUND(F1401*AD1401,2)</f>
        <v>0</v>
      </c>
      <c r="I1401" s="24">
        <f>J1401-H1401</f>
        <v>0</v>
      </c>
      <c r="J1401" s="24">
        <f>ROUND(F1401*G1401,2)</f>
        <v>0</v>
      </c>
      <c r="K1401" s="24">
        <v>2.9999999999999997E-4</v>
      </c>
      <c r="L1401" s="24">
        <f>F1401*K1401</f>
        <v>3.0239999999999998E-3</v>
      </c>
      <c r="M1401" s="25" t="s">
        <v>7</v>
      </c>
      <c r="N1401" s="24">
        <f>IF(M1401="5",I1401,0)</f>
        <v>0</v>
      </c>
      <c r="Y1401" s="24">
        <f>IF(AC1401=0,J1401,0)</f>
        <v>0</v>
      </c>
      <c r="Z1401" s="24">
        <f>IF(AC1401=15,J1401,0)</f>
        <v>0</v>
      </c>
      <c r="AA1401" s="24">
        <f>IF(AC1401=21,J1401,0)</f>
        <v>0</v>
      </c>
      <c r="AC1401" s="26">
        <v>21</v>
      </c>
      <c r="AD1401" s="26">
        <f>G1401*1</f>
        <v>0</v>
      </c>
      <c r="AE1401" s="26">
        <f>G1401*(1-1)</f>
        <v>0</v>
      </c>
      <c r="AL1401" s="26">
        <f>F1401*AD1401</f>
        <v>0</v>
      </c>
      <c r="AM1401" s="26">
        <f>F1401*AE1401</f>
        <v>0</v>
      </c>
      <c r="AN1401" s="27" t="s">
        <v>1191</v>
      </c>
      <c r="AO1401" s="27" t="s">
        <v>1205</v>
      </c>
      <c r="AP1401" s="15" t="s">
        <v>1216</v>
      </c>
    </row>
    <row r="1402" spans="1:42" x14ac:dyDescent="0.2">
      <c r="D1402" s="28" t="s">
        <v>1136</v>
      </c>
      <c r="F1402" s="29">
        <v>10.08</v>
      </c>
    </row>
    <row r="1403" spans="1:42" x14ac:dyDescent="0.2">
      <c r="A1403" s="23" t="s">
        <v>675</v>
      </c>
      <c r="B1403" s="23" t="s">
        <v>718</v>
      </c>
      <c r="C1403" s="23" t="s">
        <v>764</v>
      </c>
      <c r="D1403" s="23" t="s">
        <v>866</v>
      </c>
      <c r="E1403" s="23" t="s">
        <v>1149</v>
      </c>
      <c r="F1403" s="24">
        <v>0.62</v>
      </c>
      <c r="G1403" s="24">
        <v>0</v>
      </c>
      <c r="H1403" s="24">
        <f>ROUND(F1403*AD1403,2)</f>
        <v>0</v>
      </c>
      <c r="I1403" s="24">
        <f>J1403-H1403</f>
        <v>0</v>
      </c>
      <c r="J1403" s="24">
        <f>ROUND(F1403*G1403,2)</f>
        <v>0</v>
      </c>
      <c r="K1403" s="24">
        <v>0</v>
      </c>
      <c r="L1403" s="24">
        <f>F1403*K1403</f>
        <v>0</v>
      </c>
      <c r="M1403" s="25" t="s">
        <v>11</v>
      </c>
      <c r="N1403" s="24">
        <f>IF(M1403="5",I1403,0)</f>
        <v>0</v>
      </c>
      <c r="Y1403" s="24">
        <f>IF(AC1403=0,J1403,0)</f>
        <v>0</v>
      </c>
      <c r="Z1403" s="24">
        <f>IF(AC1403=15,J1403,0)</f>
        <v>0</v>
      </c>
      <c r="AA1403" s="24">
        <f>IF(AC1403=21,J1403,0)</f>
        <v>0</v>
      </c>
      <c r="AC1403" s="26">
        <v>21</v>
      </c>
      <c r="AD1403" s="26">
        <f>G1403*0</f>
        <v>0</v>
      </c>
      <c r="AE1403" s="26">
        <f>G1403*(1-0)</f>
        <v>0</v>
      </c>
      <c r="AL1403" s="26">
        <f>F1403*AD1403</f>
        <v>0</v>
      </c>
      <c r="AM1403" s="26">
        <f>F1403*AE1403</f>
        <v>0</v>
      </c>
      <c r="AN1403" s="27" t="s">
        <v>1191</v>
      </c>
      <c r="AO1403" s="27" t="s">
        <v>1205</v>
      </c>
      <c r="AP1403" s="15" t="s">
        <v>1216</v>
      </c>
    </row>
    <row r="1404" spans="1:42" x14ac:dyDescent="0.2">
      <c r="D1404" s="28" t="s">
        <v>1137</v>
      </c>
      <c r="F1404" s="29">
        <v>0.62</v>
      </c>
    </row>
    <row r="1405" spans="1:42" x14ac:dyDescent="0.2">
      <c r="A1405" s="20"/>
      <c r="B1405" s="21" t="s">
        <v>718</v>
      </c>
      <c r="C1405" s="21" t="s">
        <v>706</v>
      </c>
      <c r="D1405" s="57" t="s">
        <v>868</v>
      </c>
      <c r="E1405" s="58"/>
      <c r="F1405" s="58"/>
      <c r="G1405" s="58"/>
      <c r="H1405" s="22">
        <f>SUM(H1406:H1408)</f>
        <v>0</v>
      </c>
      <c r="I1405" s="22">
        <f>SUM(I1406:I1408)</f>
        <v>0</v>
      </c>
      <c r="J1405" s="22">
        <f>H1405+I1405</f>
        <v>0</v>
      </c>
      <c r="K1405" s="15"/>
      <c r="L1405" s="22">
        <f>SUM(L1406:L1408)</f>
        <v>1.0563E-3</v>
      </c>
      <c r="O1405" s="22">
        <f>IF(P1405="PR",J1405,SUM(N1406:N1408))</f>
        <v>0</v>
      </c>
      <c r="P1405" s="15" t="s">
        <v>1174</v>
      </c>
      <c r="Q1405" s="22">
        <f>IF(P1405="HS",H1405,0)</f>
        <v>0</v>
      </c>
      <c r="R1405" s="22">
        <f>IF(P1405="HS",I1405-O1405,0)</f>
        <v>0</v>
      </c>
      <c r="S1405" s="22">
        <f>IF(P1405="PS",H1405,0)</f>
        <v>0</v>
      </c>
      <c r="T1405" s="22">
        <f>IF(P1405="PS",I1405-O1405,0)</f>
        <v>0</v>
      </c>
      <c r="U1405" s="22">
        <f>IF(P1405="MP",H1405,0)</f>
        <v>0</v>
      </c>
      <c r="V1405" s="22">
        <f>IF(P1405="MP",I1405-O1405,0)</f>
        <v>0</v>
      </c>
      <c r="W1405" s="22">
        <f>IF(P1405="OM",H1405,0)</f>
        <v>0</v>
      </c>
      <c r="X1405" s="15" t="s">
        <v>718</v>
      </c>
      <c r="AH1405" s="22">
        <f>SUM(Y1406:Y1408)</f>
        <v>0</v>
      </c>
      <c r="AI1405" s="22">
        <f>SUM(Z1406:Z1408)</f>
        <v>0</v>
      </c>
      <c r="AJ1405" s="22">
        <f>SUM(AA1406:AA1408)</f>
        <v>0</v>
      </c>
    </row>
    <row r="1406" spans="1:42" x14ac:dyDescent="0.2">
      <c r="A1406" s="23" t="s">
        <v>676</v>
      </c>
      <c r="B1406" s="23" t="s">
        <v>718</v>
      </c>
      <c r="C1406" s="23" t="s">
        <v>765</v>
      </c>
      <c r="D1406" s="23" t="s">
        <v>869</v>
      </c>
      <c r="E1406" s="23" t="s">
        <v>1146</v>
      </c>
      <c r="F1406" s="24">
        <v>5.03</v>
      </c>
      <c r="G1406" s="24">
        <v>0</v>
      </c>
      <c r="H1406" s="24">
        <f>ROUND(F1406*AD1406,2)</f>
        <v>0</v>
      </c>
      <c r="I1406" s="24">
        <f>J1406-H1406</f>
        <v>0</v>
      </c>
      <c r="J1406" s="24">
        <f>ROUND(F1406*G1406,2)</f>
        <v>0</v>
      </c>
      <c r="K1406" s="24">
        <v>6.9999999999999994E-5</v>
      </c>
      <c r="L1406" s="24">
        <f>F1406*K1406</f>
        <v>3.5209999999999999E-4</v>
      </c>
      <c r="M1406" s="25" t="s">
        <v>7</v>
      </c>
      <c r="N1406" s="24">
        <f>IF(M1406="5",I1406,0)</f>
        <v>0</v>
      </c>
      <c r="Y1406" s="24">
        <f>IF(AC1406=0,J1406,0)</f>
        <v>0</v>
      </c>
      <c r="Z1406" s="24">
        <f>IF(AC1406=15,J1406,0)</f>
        <v>0</v>
      </c>
      <c r="AA1406" s="24">
        <f>IF(AC1406=21,J1406,0)</f>
        <v>0</v>
      </c>
      <c r="AC1406" s="26">
        <v>21</v>
      </c>
      <c r="AD1406" s="26">
        <f>G1406*0.30859375</f>
        <v>0</v>
      </c>
      <c r="AE1406" s="26">
        <f>G1406*(1-0.30859375)</f>
        <v>0</v>
      </c>
      <c r="AL1406" s="26">
        <f>F1406*AD1406</f>
        <v>0</v>
      </c>
      <c r="AM1406" s="26">
        <f>F1406*AE1406</f>
        <v>0</v>
      </c>
      <c r="AN1406" s="27" t="s">
        <v>1192</v>
      </c>
      <c r="AO1406" s="27" t="s">
        <v>1205</v>
      </c>
      <c r="AP1406" s="15" t="s">
        <v>1216</v>
      </c>
    </row>
    <row r="1407" spans="1:42" x14ac:dyDescent="0.2">
      <c r="D1407" s="28" t="s">
        <v>1138</v>
      </c>
      <c r="F1407" s="29">
        <v>5.03</v>
      </c>
    </row>
    <row r="1408" spans="1:42" x14ac:dyDescent="0.2">
      <c r="A1408" s="23" t="s">
        <v>677</v>
      </c>
      <c r="B1408" s="23" t="s">
        <v>718</v>
      </c>
      <c r="C1408" s="23" t="s">
        <v>766</v>
      </c>
      <c r="D1408" s="23" t="s">
        <v>1249</v>
      </c>
      <c r="E1408" s="23" t="s">
        <v>1146</v>
      </c>
      <c r="F1408" s="24">
        <v>5.03</v>
      </c>
      <c r="G1408" s="24">
        <v>0</v>
      </c>
      <c r="H1408" s="24">
        <f>ROUND(F1408*AD1408,2)</f>
        <v>0</v>
      </c>
      <c r="I1408" s="24">
        <f>J1408-H1408</f>
        <v>0</v>
      </c>
      <c r="J1408" s="24">
        <f>ROUND(F1408*G1408,2)</f>
        <v>0</v>
      </c>
      <c r="K1408" s="24">
        <v>1.3999999999999999E-4</v>
      </c>
      <c r="L1408" s="24">
        <f>F1408*K1408</f>
        <v>7.0419999999999999E-4</v>
      </c>
      <c r="M1408" s="25" t="s">
        <v>7</v>
      </c>
      <c r="N1408" s="24">
        <f>IF(M1408="5",I1408,0)</f>
        <v>0</v>
      </c>
      <c r="Y1408" s="24">
        <f>IF(AC1408=0,J1408,0)</f>
        <v>0</v>
      </c>
      <c r="Z1408" s="24">
        <f>IF(AC1408=15,J1408,0)</f>
        <v>0</v>
      </c>
      <c r="AA1408" s="24">
        <f>IF(AC1408=21,J1408,0)</f>
        <v>0</v>
      </c>
      <c r="AC1408" s="26">
        <v>21</v>
      </c>
      <c r="AD1408" s="26">
        <f>G1408*0.45045871559633</f>
        <v>0</v>
      </c>
      <c r="AE1408" s="26">
        <f>G1408*(1-0.45045871559633)</f>
        <v>0</v>
      </c>
      <c r="AL1408" s="26">
        <f>F1408*AD1408</f>
        <v>0</v>
      </c>
      <c r="AM1408" s="26">
        <f>F1408*AE1408</f>
        <v>0</v>
      </c>
      <c r="AN1408" s="27" t="s">
        <v>1192</v>
      </c>
      <c r="AO1408" s="27" t="s">
        <v>1205</v>
      </c>
      <c r="AP1408" s="15" t="s">
        <v>1216</v>
      </c>
    </row>
    <row r="1409" spans="1:42" x14ac:dyDescent="0.2">
      <c r="D1409" s="28" t="s">
        <v>1138</v>
      </c>
      <c r="F1409" s="29">
        <v>5.03</v>
      </c>
    </row>
    <row r="1410" spans="1:42" x14ac:dyDescent="0.2">
      <c r="A1410" s="20"/>
      <c r="B1410" s="21" t="s">
        <v>718</v>
      </c>
      <c r="C1410" s="21" t="s">
        <v>99</v>
      </c>
      <c r="D1410" s="57" t="s">
        <v>872</v>
      </c>
      <c r="E1410" s="58"/>
      <c r="F1410" s="58"/>
      <c r="G1410" s="58"/>
      <c r="H1410" s="22">
        <f>SUM(H1411:H1419)</f>
        <v>0</v>
      </c>
      <c r="I1410" s="22">
        <f>SUM(I1411:I1419)</f>
        <v>0</v>
      </c>
      <c r="J1410" s="22">
        <f>H1410+I1410</f>
        <v>0</v>
      </c>
      <c r="K1410" s="15"/>
      <c r="L1410" s="22">
        <f>SUM(L1411:L1419)</f>
        <v>1.8926800000000001E-2</v>
      </c>
      <c r="O1410" s="22">
        <f>IF(P1410="PR",J1410,SUM(N1411:N1419))</f>
        <v>0</v>
      </c>
      <c r="P1410" s="15" t="s">
        <v>1173</v>
      </c>
      <c r="Q1410" s="22">
        <f>IF(P1410="HS",H1410,0)</f>
        <v>0</v>
      </c>
      <c r="R1410" s="22">
        <f>IF(P1410="HS",I1410-O1410,0)</f>
        <v>0</v>
      </c>
      <c r="S1410" s="22">
        <f>IF(P1410="PS",H1410,0)</f>
        <v>0</v>
      </c>
      <c r="T1410" s="22">
        <f>IF(P1410="PS",I1410-O1410,0)</f>
        <v>0</v>
      </c>
      <c r="U1410" s="22">
        <f>IF(P1410="MP",H1410,0)</f>
        <v>0</v>
      </c>
      <c r="V1410" s="22">
        <f>IF(P1410="MP",I1410-O1410,0)</f>
        <v>0</v>
      </c>
      <c r="W1410" s="22">
        <f>IF(P1410="OM",H1410,0)</f>
        <v>0</v>
      </c>
      <c r="X1410" s="15" t="s">
        <v>718</v>
      </c>
      <c r="AH1410" s="22">
        <f>SUM(Y1411:Y1419)</f>
        <v>0</v>
      </c>
      <c r="AI1410" s="22">
        <f>SUM(Z1411:Z1419)</f>
        <v>0</v>
      </c>
      <c r="AJ1410" s="22">
        <f>SUM(AA1411:AA1419)</f>
        <v>0</v>
      </c>
    </row>
    <row r="1411" spans="1:42" x14ac:dyDescent="0.2">
      <c r="A1411" s="23" t="s">
        <v>678</v>
      </c>
      <c r="B1411" s="23" t="s">
        <v>718</v>
      </c>
      <c r="C1411" s="23" t="s">
        <v>767</v>
      </c>
      <c r="D1411" s="23" t="s">
        <v>873</v>
      </c>
      <c r="E1411" s="23" t="s">
        <v>1151</v>
      </c>
      <c r="F1411" s="24">
        <v>1</v>
      </c>
      <c r="G1411" s="24">
        <v>0</v>
      </c>
      <c r="H1411" s="24">
        <f>ROUND(F1411*AD1411,2)</f>
        <v>0</v>
      </c>
      <c r="I1411" s="24">
        <f>J1411-H1411</f>
        <v>0</v>
      </c>
      <c r="J1411" s="24">
        <f>ROUND(F1411*G1411,2)</f>
        <v>0</v>
      </c>
      <c r="K1411" s="24">
        <v>0</v>
      </c>
      <c r="L1411" s="24">
        <f>F1411*K1411</f>
        <v>0</v>
      </c>
      <c r="M1411" s="25" t="s">
        <v>7</v>
      </c>
      <c r="N1411" s="24">
        <f>IF(M1411="5",I1411,0)</f>
        <v>0</v>
      </c>
      <c r="Y1411" s="24">
        <f>IF(AC1411=0,J1411,0)</f>
        <v>0</v>
      </c>
      <c r="Z1411" s="24">
        <f>IF(AC1411=15,J1411,0)</f>
        <v>0</v>
      </c>
      <c r="AA1411" s="24">
        <f>IF(AC1411=21,J1411,0)</f>
        <v>0</v>
      </c>
      <c r="AC1411" s="26">
        <v>21</v>
      </c>
      <c r="AD1411" s="26">
        <f>G1411*0.297029702970297</f>
        <v>0</v>
      </c>
      <c r="AE1411" s="26">
        <f>G1411*(1-0.297029702970297)</f>
        <v>0</v>
      </c>
      <c r="AL1411" s="26">
        <f>F1411*AD1411</f>
        <v>0</v>
      </c>
      <c r="AM1411" s="26">
        <f>F1411*AE1411</f>
        <v>0</v>
      </c>
      <c r="AN1411" s="27" t="s">
        <v>1193</v>
      </c>
      <c r="AO1411" s="27" t="s">
        <v>1206</v>
      </c>
      <c r="AP1411" s="15" t="s">
        <v>1216</v>
      </c>
    </row>
    <row r="1412" spans="1:42" x14ac:dyDescent="0.2">
      <c r="D1412" s="28" t="s">
        <v>831</v>
      </c>
      <c r="F1412" s="29">
        <v>1</v>
      </c>
    </row>
    <row r="1413" spans="1:42" x14ac:dyDescent="0.2">
      <c r="A1413" s="23" t="s">
        <v>679</v>
      </c>
      <c r="B1413" s="23" t="s">
        <v>718</v>
      </c>
      <c r="C1413" s="23" t="s">
        <v>768</v>
      </c>
      <c r="D1413" s="23" t="s">
        <v>1222</v>
      </c>
      <c r="E1413" s="23" t="s">
        <v>1151</v>
      </c>
      <c r="F1413" s="24">
        <v>1</v>
      </c>
      <c r="G1413" s="24">
        <v>0</v>
      </c>
      <c r="H1413" s="24">
        <f>ROUND(F1413*AD1413,2)</f>
        <v>0</v>
      </c>
      <c r="I1413" s="24">
        <f>J1413-H1413</f>
        <v>0</v>
      </c>
      <c r="J1413" s="24">
        <f>ROUND(F1413*G1413,2)</f>
        <v>0</v>
      </c>
      <c r="K1413" s="24">
        <v>4.0000000000000002E-4</v>
      </c>
      <c r="L1413" s="24">
        <f>F1413*K1413</f>
        <v>4.0000000000000002E-4</v>
      </c>
      <c r="M1413" s="25" t="s">
        <v>7</v>
      </c>
      <c r="N1413" s="24">
        <f>IF(M1413="5",I1413,0)</f>
        <v>0</v>
      </c>
      <c r="Y1413" s="24">
        <f>IF(AC1413=0,J1413,0)</f>
        <v>0</v>
      </c>
      <c r="Z1413" s="24">
        <f>IF(AC1413=15,J1413,0)</f>
        <v>0</v>
      </c>
      <c r="AA1413" s="24">
        <f>IF(AC1413=21,J1413,0)</f>
        <v>0</v>
      </c>
      <c r="AC1413" s="26">
        <v>21</v>
      </c>
      <c r="AD1413" s="26">
        <f>G1413*1</f>
        <v>0</v>
      </c>
      <c r="AE1413" s="26">
        <f>G1413*(1-1)</f>
        <v>0</v>
      </c>
      <c r="AL1413" s="26">
        <f>F1413*AD1413</f>
        <v>0</v>
      </c>
      <c r="AM1413" s="26">
        <f>F1413*AE1413</f>
        <v>0</v>
      </c>
      <c r="AN1413" s="27" t="s">
        <v>1193</v>
      </c>
      <c r="AO1413" s="27" t="s">
        <v>1206</v>
      </c>
      <c r="AP1413" s="15" t="s">
        <v>1216</v>
      </c>
    </row>
    <row r="1414" spans="1:42" x14ac:dyDescent="0.2">
      <c r="D1414" s="28" t="s">
        <v>831</v>
      </c>
      <c r="F1414" s="29">
        <v>1</v>
      </c>
    </row>
    <row r="1415" spans="1:42" x14ac:dyDescent="0.2">
      <c r="A1415" s="23" t="s">
        <v>680</v>
      </c>
      <c r="B1415" s="23" t="s">
        <v>718</v>
      </c>
      <c r="C1415" s="23" t="s">
        <v>769</v>
      </c>
      <c r="D1415" s="23" t="s">
        <v>874</v>
      </c>
      <c r="E1415" s="23" t="s">
        <v>1151</v>
      </c>
      <c r="F1415" s="24">
        <v>1</v>
      </c>
      <c r="G1415" s="24">
        <v>0</v>
      </c>
      <c r="H1415" s="24">
        <f>ROUND(F1415*AD1415,2)</f>
        <v>0</v>
      </c>
      <c r="I1415" s="24">
        <f>J1415-H1415</f>
        <v>0</v>
      </c>
      <c r="J1415" s="24">
        <f>ROUND(F1415*G1415,2)</f>
        <v>0</v>
      </c>
      <c r="K1415" s="24">
        <v>2.14E-3</v>
      </c>
      <c r="L1415" s="24">
        <f>F1415*K1415</f>
        <v>2.14E-3</v>
      </c>
      <c r="M1415" s="25" t="s">
        <v>7</v>
      </c>
      <c r="N1415" s="24">
        <f>IF(M1415="5",I1415,0)</f>
        <v>0</v>
      </c>
      <c r="Y1415" s="24">
        <f>IF(AC1415=0,J1415,0)</f>
        <v>0</v>
      </c>
      <c r="Z1415" s="24">
        <f>IF(AC1415=15,J1415,0)</f>
        <v>0</v>
      </c>
      <c r="AA1415" s="24">
        <f>IF(AC1415=21,J1415,0)</f>
        <v>0</v>
      </c>
      <c r="AC1415" s="26">
        <v>21</v>
      </c>
      <c r="AD1415" s="26">
        <f>G1415*0.474254742547426</f>
        <v>0</v>
      </c>
      <c r="AE1415" s="26">
        <f>G1415*(1-0.474254742547426)</f>
        <v>0</v>
      </c>
      <c r="AL1415" s="26">
        <f>F1415*AD1415</f>
        <v>0</v>
      </c>
      <c r="AM1415" s="26">
        <f>F1415*AE1415</f>
        <v>0</v>
      </c>
      <c r="AN1415" s="27" t="s">
        <v>1193</v>
      </c>
      <c r="AO1415" s="27" t="s">
        <v>1206</v>
      </c>
      <c r="AP1415" s="15" t="s">
        <v>1216</v>
      </c>
    </row>
    <row r="1416" spans="1:42" x14ac:dyDescent="0.2">
      <c r="D1416" s="28" t="s">
        <v>831</v>
      </c>
      <c r="F1416" s="29">
        <v>1</v>
      </c>
    </row>
    <row r="1417" spans="1:42" x14ac:dyDescent="0.2">
      <c r="A1417" s="23" t="s">
        <v>681</v>
      </c>
      <c r="B1417" s="23" t="s">
        <v>718</v>
      </c>
      <c r="C1417" s="23" t="s">
        <v>770</v>
      </c>
      <c r="D1417" s="23" t="s">
        <v>1223</v>
      </c>
      <c r="E1417" s="23" t="s">
        <v>1151</v>
      </c>
      <c r="F1417" s="24">
        <v>1</v>
      </c>
      <c r="G1417" s="24">
        <v>0</v>
      </c>
      <c r="H1417" s="24">
        <f>ROUND(F1417*AD1417,2)</f>
        <v>0</v>
      </c>
      <c r="I1417" s="24">
        <f>J1417-H1417</f>
        <v>0</v>
      </c>
      <c r="J1417" s="24">
        <f>ROUND(F1417*G1417,2)</f>
        <v>0</v>
      </c>
      <c r="K1417" s="24">
        <v>1.4999999999999999E-2</v>
      </c>
      <c r="L1417" s="24">
        <f>F1417*K1417</f>
        <v>1.4999999999999999E-2</v>
      </c>
      <c r="M1417" s="25" t="s">
        <v>7</v>
      </c>
      <c r="N1417" s="24">
        <f>IF(M1417="5",I1417,0)</f>
        <v>0</v>
      </c>
      <c r="Y1417" s="24">
        <f>IF(AC1417=0,J1417,0)</f>
        <v>0</v>
      </c>
      <c r="Z1417" s="24">
        <f>IF(AC1417=15,J1417,0)</f>
        <v>0</v>
      </c>
      <c r="AA1417" s="24">
        <f>IF(AC1417=21,J1417,0)</f>
        <v>0</v>
      </c>
      <c r="AC1417" s="26">
        <v>21</v>
      </c>
      <c r="AD1417" s="26">
        <f>G1417*1</f>
        <v>0</v>
      </c>
      <c r="AE1417" s="26">
        <f>G1417*(1-1)</f>
        <v>0</v>
      </c>
      <c r="AL1417" s="26">
        <f>F1417*AD1417</f>
        <v>0</v>
      </c>
      <c r="AM1417" s="26">
        <f>F1417*AE1417</f>
        <v>0</v>
      </c>
      <c r="AN1417" s="27" t="s">
        <v>1193</v>
      </c>
      <c r="AO1417" s="27" t="s">
        <v>1206</v>
      </c>
      <c r="AP1417" s="15" t="s">
        <v>1216</v>
      </c>
    </row>
    <row r="1418" spans="1:42" x14ac:dyDescent="0.2">
      <c r="D1418" s="28" t="s">
        <v>831</v>
      </c>
      <c r="F1418" s="29">
        <v>1</v>
      </c>
    </row>
    <row r="1419" spans="1:42" x14ac:dyDescent="0.2">
      <c r="A1419" s="23" t="s">
        <v>682</v>
      </c>
      <c r="B1419" s="23" t="s">
        <v>718</v>
      </c>
      <c r="C1419" s="23" t="s">
        <v>771</v>
      </c>
      <c r="D1419" s="23" t="s">
        <v>875</v>
      </c>
      <c r="E1419" s="23" t="s">
        <v>1146</v>
      </c>
      <c r="F1419" s="24">
        <v>34.67</v>
      </c>
      <c r="G1419" s="24">
        <v>0</v>
      </c>
      <c r="H1419" s="24">
        <f>ROUND(F1419*AD1419,2)</f>
        <v>0</v>
      </c>
      <c r="I1419" s="24">
        <f>J1419-H1419</f>
        <v>0</v>
      </c>
      <c r="J1419" s="24">
        <f>ROUND(F1419*G1419,2)</f>
        <v>0</v>
      </c>
      <c r="K1419" s="24">
        <v>4.0000000000000003E-5</v>
      </c>
      <c r="L1419" s="24">
        <f>F1419*K1419</f>
        <v>1.3868000000000001E-3</v>
      </c>
      <c r="M1419" s="25" t="s">
        <v>7</v>
      </c>
      <c r="N1419" s="24">
        <f>IF(M1419="5",I1419,0)</f>
        <v>0</v>
      </c>
      <c r="Y1419" s="24">
        <f>IF(AC1419=0,J1419,0)</f>
        <v>0</v>
      </c>
      <c r="Z1419" s="24">
        <f>IF(AC1419=15,J1419,0)</f>
        <v>0</v>
      </c>
      <c r="AA1419" s="24">
        <f>IF(AC1419=21,J1419,0)</f>
        <v>0</v>
      </c>
      <c r="AC1419" s="26">
        <v>21</v>
      </c>
      <c r="AD1419" s="26">
        <f>G1419*0.0193808882907133</f>
        <v>0</v>
      </c>
      <c r="AE1419" s="26">
        <f>G1419*(1-0.0193808882907133)</f>
        <v>0</v>
      </c>
      <c r="AL1419" s="26">
        <f>F1419*AD1419</f>
        <v>0</v>
      </c>
      <c r="AM1419" s="26">
        <f>F1419*AE1419</f>
        <v>0</v>
      </c>
      <c r="AN1419" s="27" t="s">
        <v>1193</v>
      </c>
      <c r="AO1419" s="27" t="s">
        <v>1206</v>
      </c>
      <c r="AP1419" s="15" t="s">
        <v>1216</v>
      </c>
    </row>
    <row r="1420" spans="1:42" x14ac:dyDescent="0.2">
      <c r="D1420" s="28" t="s">
        <v>1139</v>
      </c>
      <c r="F1420" s="29">
        <v>34.67</v>
      </c>
    </row>
    <row r="1421" spans="1:42" x14ac:dyDescent="0.2">
      <c r="A1421" s="20"/>
      <c r="B1421" s="21" t="s">
        <v>718</v>
      </c>
      <c r="C1421" s="21" t="s">
        <v>100</v>
      </c>
      <c r="D1421" s="57" t="s">
        <v>877</v>
      </c>
      <c r="E1421" s="58"/>
      <c r="F1421" s="58"/>
      <c r="G1421" s="58"/>
      <c r="H1421" s="22">
        <f>SUM(H1422:H1427)</f>
        <v>0</v>
      </c>
      <c r="I1421" s="22">
        <f>SUM(I1422:I1427)</f>
        <v>0</v>
      </c>
      <c r="J1421" s="22">
        <f>H1421+I1421</f>
        <v>0</v>
      </c>
      <c r="K1421" s="15"/>
      <c r="L1421" s="22">
        <f>SUM(L1422:L1427)</f>
        <v>0.1056</v>
      </c>
      <c r="O1421" s="22">
        <f>IF(P1421="PR",J1421,SUM(N1422:N1427))</f>
        <v>0</v>
      </c>
      <c r="P1421" s="15" t="s">
        <v>1173</v>
      </c>
      <c r="Q1421" s="22">
        <f>IF(P1421="HS",H1421,0)</f>
        <v>0</v>
      </c>
      <c r="R1421" s="22">
        <f>IF(P1421="HS",I1421-O1421,0)</f>
        <v>0</v>
      </c>
      <c r="S1421" s="22">
        <f>IF(P1421="PS",H1421,0)</f>
        <v>0</v>
      </c>
      <c r="T1421" s="22">
        <f>IF(P1421="PS",I1421-O1421,0)</f>
        <v>0</v>
      </c>
      <c r="U1421" s="22">
        <f>IF(P1421="MP",H1421,0)</f>
        <v>0</v>
      </c>
      <c r="V1421" s="22">
        <f>IF(P1421="MP",I1421-O1421,0)</f>
        <v>0</v>
      </c>
      <c r="W1421" s="22">
        <f>IF(P1421="OM",H1421,0)</f>
        <v>0</v>
      </c>
      <c r="X1421" s="15" t="s">
        <v>718</v>
      </c>
      <c r="AH1421" s="22">
        <f>SUM(Y1422:Y1427)</f>
        <v>0</v>
      </c>
      <c r="AI1421" s="22">
        <f>SUM(Z1422:Z1427)</f>
        <v>0</v>
      </c>
      <c r="AJ1421" s="22">
        <f>SUM(AA1422:AA1427)</f>
        <v>0</v>
      </c>
    </row>
    <row r="1422" spans="1:42" x14ac:dyDescent="0.2">
      <c r="A1422" s="23" t="s">
        <v>683</v>
      </c>
      <c r="B1422" s="23" t="s">
        <v>718</v>
      </c>
      <c r="C1422" s="23" t="s">
        <v>772</v>
      </c>
      <c r="D1422" s="23" t="s">
        <v>1022</v>
      </c>
      <c r="E1422" s="23" t="s">
        <v>1151</v>
      </c>
      <c r="F1422" s="24">
        <v>2</v>
      </c>
      <c r="G1422" s="24">
        <v>0</v>
      </c>
      <c r="H1422" s="24">
        <f t="shared" ref="H1422:H1427" si="216">ROUND(F1422*AD1422,2)</f>
        <v>0</v>
      </c>
      <c r="I1422" s="24">
        <f t="shared" ref="I1422:I1427" si="217">J1422-H1422</f>
        <v>0</v>
      </c>
      <c r="J1422" s="24">
        <f t="shared" ref="J1422:J1427" si="218">ROUND(F1422*G1422,2)</f>
        <v>0</v>
      </c>
      <c r="K1422" s="24">
        <v>4.0000000000000002E-4</v>
      </c>
      <c r="L1422" s="24">
        <f t="shared" ref="L1422:L1427" si="219">F1422*K1422</f>
        <v>8.0000000000000004E-4</v>
      </c>
      <c r="M1422" s="25" t="s">
        <v>8</v>
      </c>
      <c r="N1422" s="24">
        <f t="shared" ref="N1422:N1427" si="220">IF(M1422="5",I1422,0)</f>
        <v>0</v>
      </c>
      <c r="Y1422" s="24">
        <f t="shared" ref="Y1422:Y1427" si="221">IF(AC1422=0,J1422,0)</f>
        <v>0</v>
      </c>
      <c r="Z1422" s="24">
        <f t="shared" ref="Z1422:Z1427" si="222">IF(AC1422=15,J1422,0)</f>
        <v>0</v>
      </c>
      <c r="AA1422" s="24">
        <f t="shared" ref="AA1422:AA1427" si="223">IF(AC1422=21,J1422,0)</f>
        <v>0</v>
      </c>
      <c r="AC1422" s="26">
        <v>21</v>
      </c>
      <c r="AD1422" s="26">
        <f t="shared" ref="AD1422:AD1427" si="224">G1422*0</f>
        <v>0</v>
      </c>
      <c r="AE1422" s="26">
        <f t="shared" ref="AE1422:AE1427" si="225">G1422*(1-0)</f>
        <v>0</v>
      </c>
      <c r="AL1422" s="26">
        <f t="shared" ref="AL1422:AL1427" si="226">F1422*AD1422</f>
        <v>0</v>
      </c>
      <c r="AM1422" s="26">
        <f t="shared" ref="AM1422:AM1427" si="227">F1422*AE1422</f>
        <v>0</v>
      </c>
      <c r="AN1422" s="27" t="s">
        <v>1194</v>
      </c>
      <c r="AO1422" s="27" t="s">
        <v>1206</v>
      </c>
      <c r="AP1422" s="15" t="s">
        <v>1216</v>
      </c>
    </row>
    <row r="1423" spans="1:42" x14ac:dyDescent="0.2">
      <c r="A1423" s="23" t="s">
        <v>684</v>
      </c>
      <c r="B1423" s="23" t="s">
        <v>718</v>
      </c>
      <c r="C1423" s="23" t="s">
        <v>773</v>
      </c>
      <c r="D1423" s="23" t="s">
        <v>879</v>
      </c>
      <c r="E1423" s="23" t="s">
        <v>1151</v>
      </c>
      <c r="F1423" s="24">
        <v>2</v>
      </c>
      <c r="G1423" s="24">
        <v>0</v>
      </c>
      <c r="H1423" s="24">
        <f t="shared" si="216"/>
        <v>0</v>
      </c>
      <c r="I1423" s="24">
        <f t="shared" si="217"/>
        <v>0</v>
      </c>
      <c r="J1423" s="24">
        <f t="shared" si="218"/>
        <v>0</v>
      </c>
      <c r="K1423" s="24">
        <v>4.0000000000000002E-4</v>
      </c>
      <c r="L1423" s="24">
        <f t="shared" si="219"/>
        <v>8.0000000000000004E-4</v>
      </c>
      <c r="M1423" s="25" t="s">
        <v>8</v>
      </c>
      <c r="N1423" s="24">
        <f t="shared" si="220"/>
        <v>0</v>
      </c>
      <c r="Y1423" s="24">
        <f t="shared" si="221"/>
        <v>0</v>
      </c>
      <c r="Z1423" s="24">
        <f t="shared" si="222"/>
        <v>0</v>
      </c>
      <c r="AA1423" s="24">
        <f t="shared" si="223"/>
        <v>0</v>
      </c>
      <c r="AC1423" s="26">
        <v>21</v>
      </c>
      <c r="AD1423" s="26">
        <f t="shared" si="224"/>
        <v>0</v>
      </c>
      <c r="AE1423" s="26">
        <f t="shared" si="225"/>
        <v>0</v>
      </c>
      <c r="AL1423" s="26">
        <f t="shared" si="226"/>
        <v>0</v>
      </c>
      <c r="AM1423" s="26">
        <f t="shared" si="227"/>
        <v>0</v>
      </c>
      <c r="AN1423" s="27" t="s">
        <v>1194</v>
      </c>
      <c r="AO1423" s="27" t="s">
        <v>1206</v>
      </c>
      <c r="AP1423" s="15" t="s">
        <v>1216</v>
      </c>
    </row>
    <row r="1424" spans="1:42" x14ac:dyDescent="0.2">
      <c r="A1424" s="23" t="s">
        <v>685</v>
      </c>
      <c r="B1424" s="23" t="s">
        <v>718</v>
      </c>
      <c r="C1424" s="23" t="s">
        <v>774</v>
      </c>
      <c r="D1424" s="23" t="s">
        <v>880</v>
      </c>
      <c r="E1424" s="23" t="s">
        <v>1151</v>
      </c>
      <c r="F1424" s="24">
        <v>2</v>
      </c>
      <c r="G1424" s="24">
        <v>0</v>
      </c>
      <c r="H1424" s="24">
        <f t="shared" si="216"/>
        <v>0</v>
      </c>
      <c r="I1424" s="24">
        <f t="shared" si="217"/>
        <v>0</v>
      </c>
      <c r="J1424" s="24">
        <f t="shared" si="218"/>
        <v>0</v>
      </c>
      <c r="K1424" s="24">
        <v>3.0000000000000001E-3</v>
      </c>
      <c r="L1424" s="24">
        <f t="shared" si="219"/>
        <v>6.0000000000000001E-3</v>
      </c>
      <c r="M1424" s="25" t="s">
        <v>8</v>
      </c>
      <c r="N1424" s="24">
        <f t="shared" si="220"/>
        <v>0</v>
      </c>
      <c r="Y1424" s="24">
        <f t="shared" si="221"/>
        <v>0</v>
      </c>
      <c r="Z1424" s="24">
        <f t="shared" si="222"/>
        <v>0</v>
      </c>
      <c r="AA1424" s="24">
        <f t="shared" si="223"/>
        <v>0</v>
      </c>
      <c r="AC1424" s="26">
        <v>21</v>
      </c>
      <c r="AD1424" s="26">
        <f t="shared" si="224"/>
        <v>0</v>
      </c>
      <c r="AE1424" s="26">
        <f t="shared" si="225"/>
        <v>0</v>
      </c>
      <c r="AL1424" s="26">
        <f t="shared" si="226"/>
        <v>0</v>
      </c>
      <c r="AM1424" s="26">
        <f t="shared" si="227"/>
        <v>0</v>
      </c>
      <c r="AN1424" s="27" t="s">
        <v>1194</v>
      </c>
      <c r="AO1424" s="27" t="s">
        <v>1206</v>
      </c>
      <c r="AP1424" s="15" t="s">
        <v>1216</v>
      </c>
    </row>
    <row r="1425" spans="1:42" x14ac:dyDescent="0.2">
      <c r="A1425" s="23" t="s">
        <v>686</v>
      </c>
      <c r="B1425" s="23" t="s">
        <v>718</v>
      </c>
      <c r="C1425" s="23" t="s">
        <v>775</v>
      </c>
      <c r="D1425" s="23" t="s">
        <v>881</v>
      </c>
      <c r="E1425" s="23" t="s">
        <v>1151</v>
      </c>
      <c r="F1425" s="24">
        <v>2</v>
      </c>
      <c r="G1425" s="24">
        <v>0</v>
      </c>
      <c r="H1425" s="24">
        <f t="shared" si="216"/>
        <v>0</v>
      </c>
      <c r="I1425" s="24">
        <f t="shared" si="217"/>
        <v>0</v>
      </c>
      <c r="J1425" s="24">
        <f t="shared" si="218"/>
        <v>0</v>
      </c>
      <c r="K1425" s="24">
        <v>5.0000000000000001E-4</v>
      </c>
      <c r="L1425" s="24">
        <f t="shared" si="219"/>
        <v>1E-3</v>
      </c>
      <c r="M1425" s="25" t="s">
        <v>8</v>
      </c>
      <c r="N1425" s="24">
        <f t="shared" si="220"/>
        <v>0</v>
      </c>
      <c r="Y1425" s="24">
        <f t="shared" si="221"/>
        <v>0</v>
      </c>
      <c r="Z1425" s="24">
        <f t="shared" si="222"/>
        <v>0</v>
      </c>
      <c r="AA1425" s="24">
        <f t="shared" si="223"/>
        <v>0</v>
      </c>
      <c r="AC1425" s="26">
        <v>21</v>
      </c>
      <c r="AD1425" s="26">
        <f t="shared" si="224"/>
        <v>0</v>
      </c>
      <c r="AE1425" s="26">
        <f t="shared" si="225"/>
        <v>0</v>
      </c>
      <c r="AL1425" s="26">
        <f t="shared" si="226"/>
        <v>0</v>
      </c>
      <c r="AM1425" s="26">
        <f t="shared" si="227"/>
        <v>0</v>
      </c>
      <c r="AN1425" s="27" t="s">
        <v>1194</v>
      </c>
      <c r="AO1425" s="27" t="s">
        <v>1206</v>
      </c>
      <c r="AP1425" s="15" t="s">
        <v>1216</v>
      </c>
    </row>
    <row r="1426" spans="1:42" x14ac:dyDescent="0.2">
      <c r="A1426" s="23" t="s">
        <v>687</v>
      </c>
      <c r="B1426" s="23" t="s">
        <v>718</v>
      </c>
      <c r="C1426" s="23" t="s">
        <v>776</v>
      </c>
      <c r="D1426" s="23" t="s">
        <v>882</v>
      </c>
      <c r="E1426" s="23" t="s">
        <v>1146</v>
      </c>
      <c r="F1426" s="24">
        <v>4.5</v>
      </c>
      <c r="G1426" s="24">
        <v>0</v>
      </c>
      <c r="H1426" s="24">
        <f t="shared" si="216"/>
        <v>0</v>
      </c>
      <c r="I1426" s="24">
        <f t="shared" si="217"/>
        <v>0</v>
      </c>
      <c r="J1426" s="24">
        <f t="shared" si="218"/>
        <v>0</v>
      </c>
      <c r="K1426" s="24">
        <v>0.02</v>
      </c>
      <c r="L1426" s="24">
        <f t="shared" si="219"/>
        <v>0.09</v>
      </c>
      <c r="M1426" s="25" t="s">
        <v>7</v>
      </c>
      <c r="N1426" s="24">
        <f t="shared" si="220"/>
        <v>0</v>
      </c>
      <c r="Y1426" s="24">
        <f t="shared" si="221"/>
        <v>0</v>
      </c>
      <c r="Z1426" s="24">
        <f t="shared" si="222"/>
        <v>0</v>
      </c>
      <c r="AA1426" s="24">
        <f t="shared" si="223"/>
        <v>0</v>
      </c>
      <c r="AC1426" s="26">
        <v>21</v>
      </c>
      <c r="AD1426" s="26">
        <f t="shared" si="224"/>
        <v>0</v>
      </c>
      <c r="AE1426" s="26">
        <f t="shared" si="225"/>
        <v>0</v>
      </c>
      <c r="AL1426" s="26">
        <f t="shared" si="226"/>
        <v>0</v>
      </c>
      <c r="AM1426" s="26">
        <f t="shared" si="227"/>
        <v>0</v>
      </c>
      <c r="AN1426" s="27" t="s">
        <v>1194</v>
      </c>
      <c r="AO1426" s="27" t="s">
        <v>1206</v>
      </c>
      <c r="AP1426" s="15" t="s">
        <v>1216</v>
      </c>
    </row>
    <row r="1427" spans="1:42" x14ac:dyDescent="0.2">
      <c r="A1427" s="23" t="s">
        <v>688</v>
      </c>
      <c r="B1427" s="23" t="s">
        <v>718</v>
      </c>
      <c r="C1427" s="23" t="s">
        <v>777</v>
      </c>
      <c r="D1427" s="23" t="s">
        <v>884</v>
      </c>
      <c r="E1427" s="23" t="s">
        <v>1151</v>
      </c>
      <c r="F1427" s="24">
        <v>1</v>
      </c>
      <c r="G1427" s="24">
        <v>0</v>
      </c>
      <c r="H1427" s="24">
        <f t="shared" si="216"/>
        <v>0</v>
      </c>
      <c r="I1427" s="24">
        <f t="shared" si="217"/>
        <v>0</v>
      </c>
      <c r="J1427" s="24">
        <f t="shared" si="218"/>
        <v>0</v>
      </c>
      <c r="K1427" s="24">
        <v>7.0000000000000001E-3</v>
      </c>
      <c r="L1427" s="24">
        <f t="shared" si="219"/>
        <v>7.0000000000000001E-3</v>
      </c>
      <c r="M1427" s="25" t="s">
        <v>8</v>
      </c>
      <c r="N1427" s="24">
        <f t="shared" si="220"/>
        <v>0</v>
      </c>
      <c r="Y1427" s="24">
        <f t="shared" si="221"/>
        <v>0</v>
      </c>
      <c r="Z1427" s="24">
        <f t="shared" si="222"/>
        <v>0</v>
      </c>
      <c r="AA1427" s="24">
        <f t="shared" si="223"/>
        <v>0</v>
      </c>
      <c r="AC1427" s="26">
        <v>21</v>
      </c>
      <c r="AD1427" s="26">
        <f t="shared" si="224"/>
        <v>0</v>
      </c>
      <c r="AE1427" s="26">
        <f t="shared" si="225"/>
        <v>0</v>
      </c>
      <c r="AL1427" s="26">
        <f t="shared" si="226"/>
        <v>0</v>
      </c>
      <c r="AM1427" s="26">
        <f t="shared" si="227"/>
        <v>0</v>
      </c>
      <c r="AN1427" s="27" t="s">
        <v>1194</v>
      </c>
      <c r="AO1427" s="27" t="s">
        <v>1206</v>
      </c>
      <c r="AP1427" s="15" t="s">
        <v>1216</v>
      </c>
    </row>
    <row r="1428" spans="1:42" x14ac:dyDescent="0.2">
      <c r="A1428" s="20"/>
      <c r="B1428" s="21" t="s">
        <v>718</v>
      </c>
      <c r="C1428" s="21" t="s">
        <v>101</v>
      </c>
      <c r="D1428" s="57" t="s">
        <v>885</v>
      </c>
      <c r="E1428" s="58"/>
      <c r="F1428" s="58"/>
      <c r="G1428" s="58"/>
      <c r="H1428" s="22">
        <f>SUM(H1429:H1435)</f>
        <v>0</v>
      </c>
      <c r="I1428" s="22">
        <f>SUM(I1429:I1435)</f>
        <v>0</v>
      </c>
      <c r="J1428" s="22">
        <f>H1428+I1428</f>
        <v>0</v>
      </c>
      <c r="K1428" s="15"/>
      <c r="L1428" s="22">
        <f>SUM(L1429:L1435)</f>
        <v>1.6724200000000002</v>
      </c>
      <c r="O1428" s="22">
        <f>IF(P1428="PR",J1428,SUM(N1429:N1435))</f>
        <v>0</v>
      </c>
      <c r="P1428" s="15" t="s">
        <v>1173</v>
      </c>
      <c r="Q1428" s="22">
        <f>IF(P1428="HS",H1428,0)</f>
        <v>0</v>
      </c>
      <c r="R1428" s="22">
        <f>IF(P1428="HS",I1428-O1428,0)</f>
        <v>0</v>
      </c>
      <c r="S1428" s="22">
        <f>IF(P1428="PS",H1428,0)</f>
        <v>0</v>
      </c>
      <c r="T1428" s="22">
        <f>IF(P1428="PS",I1428-O1428,0)</f>
        <v>0</v>
      </c>
      <c r="U1428" s="22">
        <f>IF(P1428="MP",H1428,0)</f>
        <v>0</v>
      </c>
      <c r="V1428" s="22">
        <f>IF(P1428="MP",I1428-O1428,0)</f>
        <v>0</v>
      </c>
      <c r="W1428" s="22">
        <f>IF(P1428="OM",H1428,0)</f>
        <v>0</v>
      </c>
      <c r="X1428" s="15" t="s">
        <v>718</v>
      </c>
      <c r="AH1428" s="22">
        <f>SUM(Y1429:Y1435)</f>
        <v>0</v>
      </c>
      <c r="AI1428" s="22">
        <f>SUM(Z1429:Z1435)</f>
        <v>0</v>
      </c>
      <c r="AJ1428" s="22">
        <f>SUM(AA1429:AA1435)</f>
        <v>0</v>
      </c>
    </row>
    <row r="1429" spans="1:42" x14ac:dyDescent="0.2">
      <c r="A1429" s="23" t="s">
        <v>689</v>
      </c>
      <c r="B1429" s="23" t="s">
        <v>718</v>
      </c>
      <c r="C1429" s="23" t="s">
        <v>778</v>
      </c>
      <c r="D1429" s="23" t="s">
        <v>886</v>
      </c>
      <c r="E1429" s="23" t="s">
        <v>1151</v>
      </c>
      <c r="F1429" s="24">
        <v>1</v>
      </c>
      <c r="G1429" s="24">
        <v>0</v>
      </c>
      <c r="H1429" s="24">
        <f t="shared" ref="H1429:H1435" si="228">ROUND(F1429*AD1429,2)</f>
        <v>0</v>
      </c>
      <c r="I1429" s="24">
        <f t="shared" ref="I1429:I1435" si="229">J1429-H1429</f>
        <v>0</v>
      </c>
      <c r="J1429" s="24">
        <f t="shared" ref="J1429:J1435" si="230">ROUND(F1429*G1429,2)</f>
        <v>0</v>
      </c>
      <c r="K1429" s="24">
        <v>1.56E-3</v>
      </c>
      <c r="L1429" s="24">
        <f t="shared" ref="L1429:L1435" si="231">F1429*K1429</f>
        <v>1.56E-3</v>
      </c>
      <c r="M1429" s="25" t="s">
        <v>7</v>
      </c>
      <c r="N1429" s="24">
        <f t="shared" ref="N1429:N1435" si="232">IF(M1429="5",I1429,0)</f>
        <v>0</v>
      </c>
      <c r="Y1429" s="24">
        <f t="shared" ref="Y1429:Y1435" si="233">IF(AC1429=0,J1429,0)</f>
        <v>0</v>
      </c>
      <c r="Z1429" s="24">
        <f t="shared" ref="Z1429:Z1435" si="234">IF(AC1429=15,J1429,0)</f>
        <v>0</v>
      </c>
      <c r="AA1429" s="24">
        <f t="shared" ref="AA1429:AA1435" si="235">IF(AC1429=21,J1429,0)</f>
        <v>0</v>
      </c>
      <c r="AC1429" s="26">
        <v>21</v>
      </c>
      <c r="AD1429" s="26">
        <f t="shared" ref="AD1429:AD1435" si="236">G1429*0</f>
        <v>0</v>
      </c>
      <c r="AE1429" s="26">
        <f t="shared" ref="AE1429:AE1435" si="237">G1429*(1-0)</f>
        <v>0</v>
      </c>
      <c r="AL1429" s="26">
        <f t="shared" ref="AL1429:AL1435" si="238">F1429*AD1429</f>
        <v>0</v>
      </c>
      <c r="AM1429" s="26">
        <f t="shared" ref="AM1429:AM1435" si="239">F1429*AE1429</f>
        <v>0</v>
      </c>
      <c r="AN1429" s="27" t="s">
        <v>1195</v>
      </c>
      <c r="AO1429" s="27" t="s">
        <v>1206</v>
      </c>
      <c r="AP1429" s="15" t="s">
        <v>1216</v>
      </c>
    </row>
    <row r="1430" spans="1:42" x14ac:dyDescent="0.2">
      <c r="A1430" s="23" t="s">
        <v>690</v>
      </c>
      <c r="B1430" s="23" t="s">
        <v>718</v>
      </c>
      <c r="C1430" s="23" t="s">
        <v>779</v>
      </c>
      <c r="D1430" s="23" t="s">
        <v>887</v>
      </c>
      <c r="E1430" s="23" t="s">
        <v>1151</v>
      </c>
      <c r="F1430" s="24">
        <v>1</v>
      </c>
      <c r="G1430" s="24">
        <v>0</v>
      </c>
      <c r="H1430" s="24">
        <f t="shared" si="228"/>
        <v>0</v>
      </c>
      <c r="I1430" s="24">
        <f t="shared" si="229"/>
        <v>0</v>
      </c>
      <c r="J1430" s="24">
        <f t="shared" si="230"/>
        <v>0</v>
      </c>
      <c r="K1430" s="24">
        <v>1.9460000000000002E-2</v>
      </c>
      <c r="L1430" s="24">
        <f t="shared" si="231"/>
        <v>1.9460000000000002E-2</v>
      </c>
      <c r="M1430" s="25" t="s">
        <v>7</v>
      </c>
      <c r="N1430" s="24">
        <f t="shared" si="232"/>
        <v>0</v>
      </c>
      <c r="Y1430" s="24">
        <f t="shared" si="233"/>
        <v>0</v>
      </c>
      <c r="Z1430" s="24">
        <f t="shared" si="234"/>
        <v>0</v>
      </c>
      <c r="AA1430" s="24">
        <f t="shared" si="235"/>
        <v>0</v>
      </c>
      <c r="AC1430" s="26">
        <v>21</v>
      </c>
      <c r="AD1430" s="26">
        <f t="shared" si="236"/>
        <v>0</v>
      </c>
      <c r="AE1430" s="26">
        <f t="shared" si="237"/>
        <v>0</v>
      </c>
      <c r="AL1430" s="26">
        <f t="shared" si="238"/>
        <v>0</v>
      </c>
      <c r="AM1430" s="26">
        <f t="shared" si="239"/>
        <v>0</v>
      </c>
      <c r="AN1430" s="27" t="s">
        <v>1195</v>
      </c>
      <c r="AO1430" s="27" t="s">
        <v>1206</v>
      </c>
      <c r="AP1430" s="15" t="s">
        <v>1216</v>
      </c>
    </row>
    <row r="1431" spans="1:42" x14ac:dyDescent="0.2">
      <c r="A1431" s="23" t="s">
        <v>691</v>
      </c>
      <c r="B1431" s="23" t="s">
        <v>718</v>
      </c>
      <c r="C1431" s="23" t="s">
        <v>780</v>
      </c>
      <c r="D1431" s="23" t="s">
        <v>888</v>
      </c>
      <c r="E1431" s="23" t="s">
        <v>1151</v>
      </c>
      <c r="F1431" s="24">
        <v>1</v>
      </c>
      <c r="G1431" s="24">
        <v>0</v>
      </c>
      <c r="H1431" s="24">
        <f t="shared" si="228"/>
        <v>0</v>
      </c>
      <c r="I1431" s="24">
        <f t="shared" si="229"/>
        <v>0</v>
      </c>
      <c r="J1431" s="24">
        <f t="shared" si="230"/>
        <v>0</v>
      </c>
      <c r="K1431" s="24">
        <v>2.4500000000000001E-2</v>
      </c>
      <c r="L1431" s="24">
        <f t="shared" si="231"/>
        <v>2.4500000000000001E-2</v>
      </c>
      <c r="M1431" s="25" t="s">
        <v>7</v>
      </c>
      <c r="N1431" s="24">
        <f t="shared" si="232"/>
        <v>0</v>
      </c>
      <c r="Y1431" s="24">
        <f t="shared" si="233"/>
        <v>0</v>
      </c>
      <c r="Z1431" s="24">
        <f t="shared" si="234"/>
        <v>0</v>
      </c>
      <c r="AA1431" s="24">
        <f t="shared" si="235"/>
        <v>0</v>
      </c>
      <c r="AC1431" s="26">
        <v>21</v>
      </c>
      <c r="AD1431" s="26">
        <f t="shared" si="236"/>
        <v>0</v>
      </c>
      <c r="AE1431" s="26">
        <f t="shared" si="237"/>
        <v>0</v>
      </c>
      <c r="AL1431" s="26">
        <f t="shared" si="238"/>
        <v>0</v>
      </c>
      <c r="AM1431" s="26">
        <f t="shared" si="239"/>
        <v>0</v>
      </c>
      <c r="AN1431" s="27" t="s">
        <v>1195</v>
      </c>
      <c r="AO1431" s="27" t="s">
        <v>1206</v>
      </c>
      <c r="AP1431" s="15" t="s">
        <v>1216</v>
      </c>
    </row>
    <row r="1432" spans="1:42" x14ac:dyDescent="0.2">
      <c r="A1432" s="23" t="s">
        <v>692</v>
      </c>
      <c r="B1432" s="23" t="s">
        <v>718</v>
      </c>
      <c r="C1432" s="23" t="s">
        <v>781</v>
      </c>
      <c r="D1432" s="23" t="s">
        <v>889</v>
      </c>
      <c r="E1432" s="23" t="s">
        <v>1151</v>
      </c>
      <c r="F1432" s="24">
        <v>1</v>
      </c>
      <c r="G1432" s="24">
        <v>0</v>
      </c>
      <c r="H1432" s="24">
        <f t="shared" si="228"/>
        <v>0</v>
      </c>
      <c r="I1432" s="24">
        <f t="shared" si="229"/>
        <v>0</v>
      </c>
      <c r="J1432" s="24">
        <f t="shared" si="230"/>
        <v>0</v>
      </c>
      <c r="K1432" s="24">
        <v>5.1999999999999995E-4</v>
      </c>
      <c r="L1432" s="24">
        <f t="shared" si="231"/>
        <v>5.1999999999999995E-4</v>
      </c>
      <c r="M1432" s="25" t="s">
        <v>7</v>
      </c>
      <c r="N1432" s="24">
        <f t="shared" si="232"/>
        <v>0</v>
      </c>
      <c r="Y1432" s="24">
        <f t="shared" si="233"/>
        <v>0</v>
      </c>
      <c r="Z1432" s="24">
        <f t="shared" si="234"/>
        <v>0</v>
      </c>
      <c r="AA1432" s="24">
        <f t="shared" si="235"/>
        <v>0</v>
      </c>
      <c r="AC1432" s="26">
        <v>21</v>
      </c>
      <c r="AD1432" s="26">
        <f t="shared" si="236"/>
        <v>0</v>
      </c>
      <c r="AE1432" s="26">
        <f t="shared" si="237"/>
        <v>0</v>
      </c>
      <c r="AL1432" s="26">
        <f t="shared" si="238"/>
        <v>0</v>
      </c>
      <c r="AM1432" s="26">
        <f t="shared" si="239"/>
        <v>0</v>
      </c>
      <c r="AN1432" s="27" t="s">
        <v>1195</v>
      </c>
      <c r="AO1432" s="27" t="s">
        <v>1206</v>
      </c>
      <c r="AP1432" s="15" t="s">
        <v>1216</v>
      </c>
    </row>
    <row r="1433" spans="1:42" x14ac:dyDescent="0.2">
      <c r="A1433" s="23" t="s">
        <v>693</v>
      </c>
      <c r="B1433" s="23" t="s">
        <v>718</v>
      </c>
      <c r="C1433" s="23" t="s">
        <v>782</v>
      </c>
      <c r="D1433" s="23" t="s">
        <v>890</v>
      </c>
      <c r="E1433" s="23" t="s">
        <v>1151</v>
      </c>
      <c r="F1433" s="24">
        <v>1</v>
      </c>
      <c r="G1433" s="24">
        <v>0</v>
      </c>
      <c r="H1433" s="24">
        <f t="shared" si="228"/>
        <v>0</v>
      </c>
      <c r="I1433" s="24">
        <f t="shared" si="229"/>
        <v>0</v>
      </c>
      <c r="J1433" s="24">
        <f t="shared" si="230"/>
        <v>0</v>
      </c>
      <c r="K1433" s="24">
        <v>2.2499999999999998E-3</v>
      </c>
      <c r="L1433" s="24">
        <f t="shared" si="231"/>
        <v>2.2499999999999998E-3</v>
      </c>
      <c r="M1433" s="25" t="s">
        <v>7</v>
      </c>
      <c r="N1433" s="24">
        <f t="shared" si="232"/>
        <v>0</v>
      </c>
      <c r="Y1433" s="24">
        <f t="shared" si="233"/>
        <v>0</v>
      </c>
      <c r="Z1433" s="24">
        <f t="shared" si="234"/>
        <v>0</v>
      </c>
      <c r="AA1433" s="24">
        <f t="shared" si="235"/>
        <v>0</v>
      </c>
      <c r="AC1433" s="26">
        <v>21</v>
      </c>
      <c r="AD1433" s="26">
        <f t="shared" si="236"/>
        <v>0</v>
      </c>
      <c r="AE1433" s="26">
        <f t="shared" si="237"/>
        <v>0</v>
      </c>
      <c r="AL1433" s="26">
        <f t="shared" si="238"/>
        <v>0</v>
      </c>
      <c r="AM1433" s="26">
        <f t="shared" si="239"/>
        <v>0</v>
      </c>
      <c r="AN1433" s="27" t="s">
        <v>1195</v>
      </c>
      <c r="AO1433" s="27" t="s">
        <v>1206</v>
      </c>
      <c r="AP1433" s="15" t="s">
        <v>1216</v>
      </c>
    </row>
    <row r="1434" spans="1:42" x14ac:dyDescent="0.2">
      <c r="A1434" s="23" t="s">
        <v>694</v>
      </c>
      <c r="B1434" s="23" t="s">
        <v>718</v>
      </c>
      <c r="C1434" s="23" t="s">
        <v>783</v>
      </c>
      <c r="D1434" s="23" t="s">
        <v>891</v>
      </c>
      <c r="E1434" s="23" t="s">
        <v>1151</v>
      </c>
      <c r="F1434" s="24">
        <v>1</v>
      </c>
      <c r="G1434" s="24">
        <v>0</v>
      </c>
      <c r="H1434" s="24">
        <f t="shared" si="228"/>
        <v>0</v>
      </c>
      <c r="I1434" s="24">
        <f t="shared" si="229"/>
        <v>0</v>
      </c>
      <c r="J1434" s="24">
        <f t="shared" si="230"/>
        <v>0</v>
      </c>
      <c r="K1434" s="24">
        <v>1.933E-2</v>
      </c>
      <c r="L1434" s="24">
        <f t="shared" si="231"/>
        <v>1.933E-2</v>
      </c>
      <c r="M1434" s="25" t="s">
        <v>7</v>
      </c>
      <c r="N1434" s="24">
        <f t="shared" si="232"/>
        <v>0</v>
      </c>
      <c r="Y1434" s="24">
        <f t="shared" si="233"/>
        <v>0</v>
      </c>
      <c r="Z1434" s="24">
        <f t="shared" si="234"/>
        <v>0</v>
      </c>
      <c r="AA1434" s="24">
        <f t="shared" si="235"/>
        <v>0</v>
      </c>
      <c r="AC1434" s="26">
        <v>21</v>
      </c>
      <c r="AD1434" s="26">
        <f t="shared" si="236"/>
        <v>0</v>
      </c>
      <c r="AE1434" s="26">
        <f t="shared" si="237"/>
        <v>0</v>
      </c>
      <c r="AL1434" s="26">
        <f t="shared" si="238"/>
        <v>0</v>
      </c>
      <c r="AM1434" s="26">
        <f t="shared" si="239"/>
        <v>0</v>
      </c>
      <c r="AN1434" s="27" t="s">
        <v>1195</v>
      </c>
      <c r="AO1434" s="27" t="s">
        <v>1206</v>
      </c>
      <c r="AP1434" s="15" t="s">
        <v>1216</v>
      </c>
    </row>
    <row r="1435" spans="1:42" x14ac:dyDescent="0.2">
      <c r="A1435" s="23" t="s">
        <v>695</v>
      </c>
      <c r="B1435" s="23" t="s">
        <v>718</v>
      </c>
      <c r="C1435" s="23" t="s">
        <v>784</v>
      </c>
      <c r="D1435" s="23" t="s">
        <v>892</v>
      </c>
      <c r="E1435" s="23" t="s">
        <v>1146</v>
      </c>
      <c r="F1435" s="24">
        <v>23.6</v>
      </c>
      <c r="G1435" s="24">
        <v>0</v>
      </c>
      <c r="H1435" s="24">
        <f t="shared" si="228"/>
        <v>0</v>
      </c>
      <c r="I1435" s="24">
        <f t="shared" si="229"/>
        <v>0</v>
      </c>
      <c r="J1435" s="24">
        <f t="shared" si="230"/>
        <v>0</v>
      </c>
      <c r="K1435" s="24">
        <v>6.8000000000000005E-2</v>
      </c>
      <c r="L1435" s="24">
        <f t="shared" si="231"/>
        <v>1.6048000000000002</v>
      </c>
      <c r="M1435" s="25" t="s">
        <v>7</v>
      </c>
      <c r="N1435" s="24">
        <f t="shared" si="232"/>
        <v>0</v>
      </c>
      <c r="Y1435" s="24">
        <f t="shared" si="233"/>
        <v>0</v>
      </c>
      <c r="Z1435" s="24">
        <f t="shared" si="234"/>
        <v>0</v>
      </c>
      <c r="AA1435" s="24">
        <f t="shared" si="235"/>
        <v>0</v>
      </c>
      <c r="AC1435" s="26">
        <v>21</v>
      </c>
      <c r="AD1435" s="26">
        <f t="shared" si="236"/>
        <v>0</v>
      </c>
      <c r="AE1435" s="26">
        <f t="shared" si="237"/>
        <v>0</v>
      </c>
      <c r="AL1435" s="26">
        <f t="shared" si="238"/>
        <v>0</v>
      </c>
      <c r="AM1435" s="26">
        <f t="shared" si="239"/>
        <v>0</v>
      </c>
      <c r="AN1435" s="27" t="s">
        <v>1195</v>
      </c>
      <c r="AO1435" s="27" t="s">
        <v>1206</v>
      </c>
      <c r="AP1435" s="15" t="s">
        <v>1216</v>
      </c>
    </row>
    <row r="1436" spans="1:42" x14ac:dyDescent="0.2">
      <c r="A1436" s="20"/>
      <c r="B1436" s="21" t="s">
        <v>718</v>
      </c>
      <c r="C1436" s="21" t="s">
        <v>785</v>
      </c>
      <c r="D1436" s="57" t="s">
        <v>894</v>
      </c>
      <c r="E1436" s="58"/>
      <c r="F1436" s="58"/>
      <c r="G1436" s="58"/>
      <c r="H1436" s="22">
        <f>SUM(H1437:H1437)</f>
        <v>0</v>
      </c>
      <c r="I1436" s="22">
        <f>SUM(I1437:I1437)</f>
        <v>0</v>
      </c>
      <c r="J1436" s="22">
        <f>H1436+I1436</f>
        <v>0</v>
      </c>
      <c r="K1436" s="15"/>
      <c r="L1436" s="22">
        <f>SUM(L1437:L1437)</f>
        <v>0</v>
      </c>
      <c r="O1436" s="22">
        <f>IF(P1436="PR",J1436,SUM(N1437:N1437))</f>
        <v>0</v>
      </c>
      <c r="P1436" s="15" t="s">
        <v>1175</v>
      </c>
      <c r="Q1436" s="22">
        <f>IF(P1436="HS",H1436,0)</f>
        <v>0</v>
      </c>
      <c r="R1436" s="22">
        <f>IF(P1436="HS",I1436-O1436,0)</f>
        <v>0</v>
      </c>
      <c r="S1436" s="22">
        <f>IF(P1436="PS",H1436,0)</f>
        <v>0</v>
      </c>
      <c r="T1436" s="22">
        <f>IF(P1436="PS",I1436-O1436,0)</f>
        <v>0</v>
      </c>
      <c r="U1436" s="22">
        <f>IF(P1436="MP",H1436,0)</f>
        <v>0</v>
      </c>
      <c r="V1436" s="22">
        <f>IF(P1436="MP",I1436-O1436,0)</f>
        <v>0</v>
      </c>
      <c r="W1436" s="22">
        <f>IF(P1436="OM",H1436,0)</f>
        <v>0</v>
      </c>
      <c r="X1436" s="15" t="s">
        <v>718</v>
      </c>
      <c r="AH1436" s="22">
        <f>SUM(Y1437:Y1437)</f>
        <v>0</v>
      </c>
      <c r="AI1436" s="22">
        <f>SUM(Z1437:Z1437)</f>
        <v>0</v>
      </c>
      <c r="AJ1436" s="22">
        <f>SUM(AA1437:AA1437)</f>
        <v>0</v>
      </c>
    </row>
    <row r="1437" spans="1:42" x14ac:dyDescent="0.2">
      <c r="A1437" s="23" t="s">
        <v>696</v>
      </c>
      <c r="B1437" s="23" t="s">
        <v>718</v>
      </c>
      <c r="C1437" s="23" t="s">
        <v>786</v>
      </c>
      <c r="D1437" s="23" t="s">
        <v>895</v>
      </c>
      <c r="E1437" s="23" t="s">
        <v>1149</v>
      </c>
      <c r="F1437" s="24">
        <v>0.65</v>
      </c>
      <c r="G1437" s="24">
        <v>0</v>
      </c>
      <c r="H1437" s="24">
        <f>ROUND(F1437*AD1437,2)</f>
        <v>0</v>
      </c>
      <c r="I1437" s="24">
        <f>J1437-H1437</f>
        <v>0</v>
      </c>
      <c r="J1437" s="24">
        <f>ROUND(F1437*G1437,2)</f>
        <v>0</v>
      </c>
      <c r="K1437" s="24">
        <v>0</v>
      </c>
      <c r="L1437" s="24">
        <f>F1437*K1437</f>
        <v>0</v>
      </c>
      <c r="M1437" s="25" t="s">
        <v>11</v>
      </c>
      <c r="N1437" s="24">
        <f>IF(M1437="5",I1437,0)</f>
        <v>0</v>
      </c>
      <c r="Y1437" s="24">
        <f>IF(AC1437=0,J1437,0)</f>
        <v>0</v>
      </c>
      <c r="Z1437" s="24">
        <f>IF(AC1437=15,J1437,0)</f>
        <v>0</v>
      </c>
      <c r="AA1437" s="24">
        <f>IF(AC1437=21,J1437,0)</f>
        <v>0</v>
      </c>
      <c r="AC1437" s="26">
        <v>21</v>
      </c>
      <c r="AD1437" s="26">
        <f>G1437*0</f>
        <v>0</v>
      </c>
      <c r="AE1437" s="26">
        <f>G1437*(1-0)</f>
        <v>0</v>
      </c>
      <c r="AL1437" s="26">
        <f>F1437*AD1437</f>
        <v>0</v>
      </c>
      <c r="AM1437" s="26">
        <f>F1437*AE1437</f>
        <v>0</v>
      </c>
      <c r="AN1437" s="27" t="s">
        <v>1196</v>
      </c>
      <c r="AO1437" s="27" t="s">
        <v>1206</v>
      </c>
      <c r="AP1437" s="15" t="s">
        <v>1216</v>
      </c>
    </row>
    <row r="1438" spans="1:42" x14ac:dyDescent="0.2">
      <c r="D1438" s="28" t="s">
        <v>1140</v>
      </c>
      <c r="F1438" s="29">
        <v>0.65</v>
      </c>
    </row>
    <row r="1439" spans="1:42" x14ac:dyDescent="0.2">
      <c r="A1439" s="20"/>
      <c r="B1439" s="21" t="s">
        <v>718</v>
      </c>
      <c r="C1439" s="21" t="s">
        <v>787</v>
      </c>
      <c r="D1439" s="57" t="s">
        <v>897</v>
      </c>
      <c r="E1439" s="58"/>
      <c r="F1439" s="58"/>
      <c r="G1439" s="58"/>
      <c r="H1439" s="22">
        <f>SUM(H1440:H1440)</f>
        <v>0</v>
      </c>
      <c r="I1439" s="22">
        <f>SUM(I1440:I1440)</f>
        <v>0</v>
      </c>
      <c r="J1439" s="22">
        <f>H1439+I1439</f>
        <v>0</v>
      </c>
      <c r="K1439" s="15"/>
      <c r="L1439" s="22">
        <f>SUM(L1440:L1440)</f>
        <v>0</v>
      </c>
      <c r="O1439" s="22">
        <f>IF(P1439="PR",J1439,SUM(N1440:N1440))</f>
        <v>0</v>
      </c>
      <c r="P1439" s="15" t="s">
        <v>1176</v>
      </c>
      <c r="Q1439" s="22">
        <f>IF(P1439="HS",H1439,0)</f>
        <v>0</v>
      </c>
      <c r="R1439" s="22">
        <f>IF(P1439="HS",I1439-O1439,0)</f>
        <v>0</v>
      </c>
      <c r="S1439" s="22">
        <f>IF(P1439="PS",H1439,0)</f>
        <v>0</v>
      </c>
      <c r="T1439" s="22">
        <f>IF(P1439="PS",I1439-O1439,0)</f>
        <v>0</v>
      </c>
      <c r="U1439" s="22">
        <f>IF(P1439="MP",H1439,0)</f>
        <v>0</v>
      </c>
      <c r="V1439" s="22">
        <f>IF(P1439="MP",I1439-O1439,0)</f>
        <v>0</v>
      </c>
      <c r="W1439" s="22">
        <f>IF(P1439="OM",H1439,0)</f>
        <v>0</v>
      </c>
      <c r="X1439" s="15" t="s">
        <v>718</v>
      </c>
      <c r="AH1439" s="22">
        <f>SUM(Y1440:Y1440)</f>
        <v>0</v>
      </c>
      <c r="AI1439" s="22">
        <f>SUM(Z1440:Z1440)</f>
        <v>0</v>
      </c>
      <c r="AJ1439" s="22">
        <f>SUM(AA1440:AA1440)</f>
        <v>0</v>
      </c>
    </row>
    <row r="1440" spans="1:42" x14ac:dyDescent="0.2">
      <c r="A1440" s="23" t="s">
        <v>697</v>
      </c>
      <c r="B1440" s="23" t="s">
        <v>718</v>
      </c>
      <c r="C1440" s="23"/>
      <c r="D1440" s="23" t="s">
        <v>897</v>
      </c>
      <c r="E1440" s="23"/>
      <c r="F1440" s="24">
        <v>1</v>
      </c>
      <c r="G1440" s="24">
        <v>0</v>
      </c>
      <c r="H1440" s="24">
        <f>ROUND(F1440*AD1440,2)</f>
        <v>0</v>
      </c>
      <c r="I1440" s="24">
        <f>J1440-H1440</f>
        <v>0</v>
      </c>
      <c r="J1440" s="24">
        <f>ROUND(F1440*G1440,2)</f>
        <v>0</v>
      </c>
      <c r="K1440" s="24">
        <v>0</v>
      </c>
      <c r="L1440" s="24">
        <f>F1440*K1440</f>
        <v>0</v>
      </c>
      <c r="M1440" s="25" t="s">
        <v>8</v>
      </c>
      <c r="N1440" s="24">
        <f>IF(M1440="5",I1440,0)</f>
        <v>0</v>
      </c>
      <c r="Y1440" s="24">
        <f>IF(AC1440=0,J1440,0)</f>
        <v>0</v>
      </c>
      <c r="Z1440" s="24">
        <f>IF(AC1440=15,J1440,0)</f>
        <v>0</v>
      </c>
      <c r="AA1440" s="24">
        <f>IF(AC1440=21,J1440,0)</f>
        <v>0</v>
      </c>
      <c r="AC1440" s="26">
        <v>21</v>
      </c>
      <c r="AD1440" s="26">
        <f>G1440*0</f>
        <v>0</v>
      </c>
      <c r="AE1440" s="26">
        <f>G1440*(1-0)</f>
        <v>0</v>
      </c>
      <c r="AL1440" s="26">
        <f>F1440*AD1440</f>
        <v>0</v>
      </c>
      <c r="AM1440" s="26">
        <f>F1440*AE1440</f>
        <v>0</v>
      </c>
      <c r="AN1440" s="27" t="s">
        <v>1197</v>
      </c>
      <c r="AO1440" s="27" t="s">
        <v>1206</v>
      </c>
      <c r="AP1440" s="15" t="s">
        <v>1216</v>
      </c>
    </row>
    <row r="1441" spans="1:42" x14ac:dyDescent="0.2">
      <c r="D1441" s="28" t="s">
        <v>831</v>
      </c>
      <c r="F1441" s="29">
        <v>1</v>
      </c>
    </row>
    <row r="1442" spans="1:42" x14ac:dyDescent="0.2">
      <c r="A1442" s="20"/>
      <c r="B1442" s="21" t="s">
        <v>718</v>
      </c>
      <c r="C1442" s="21" t="s">
        <v>788</v>
      </c>
      <c r="D1442" s="57" t="s">
        <v>898</v>
      </c>
      <c r="E1442" s="58"/>
      <c r="F1442" s="58"/>
      <c r="G1442" s="58"/>
      <c r="H1442" s="22">
        <f>SUM(H1443:H1448)</f>
        <v>0</v>
      </c>
      <c r="I1442" s="22">
        <f>SUM(I1443:I1448)</f>
        <v>0</v>
      </c>
      <c r="J1442" s="22">
        <f>H1442+I1442</f>
        <v>0</v>
      </c>
      <c r="K1442" s="15"/>
      <c r="L1442" s="22">
        <f>SUM(L1443:L1448)</f>
        <v>0</v>
      </c>
      <c r="O1442" s="22">
        <f>IF(P1442="PR",J1442,SUM(N1443:N1448))</f>
        <v>0</v>
      </c>
      <c r="P1442" s="15" t="s">
        <v>1175</v>
      </c>
      <c r="Q1442" s="22">
        <f>IF(P1442="HS",H1442,0)</f>
        <v>0</v>
      </c>
      <c r="R1442" s="22">
        <f>IF(P1442="HS",I1442-O1442,0)</f>
        <v>0</v>
      </c>
      <c r="S1442" s="22">
        <f>IF(P1442="PS",H1442,0)</f>
        <v>0</v>
      </c>
      <c r="T1442" s="22">
        <f>IF(P1442="PS",I1442-O1442,0)</f>
        <v>0</v>
      </c>
      <c r="U1442" s="22">
        <f>IF(P1442="MP",H1442,0)</f>
        <v>0</v>
      </c>
      <c r="V1442" s="22">
        <f>IF(P1442="MP",I1442-O1442,0)</f>
        <v>0</v>
      </c>
      <c r="W1442" s="22">
        <f>IF(P1442="OM",H1442,0)</f>
        <v>0</v>
      </c>
      <c r="X1442" s="15" t="s">
        <v>718</v>
      </c>
      <c r="AH1442" s="22">
        <f>SUM(Y1443:Y1448)</f>
        <v>0</v>
      </c>
      <c r="AI1442" s="22">
        <f>SUM(Z1443:Z1448)</f>
        <v>0</v>
      </c>
      <c r="AJ1442" s="22">
        <f>SUM(AA1443:AA1448)</f>
        <v>0</v>
      </c>
    </row>
    <row r="1443" spans="1:42" x14ac:dyDescent="0.2">
      <c r="A1443" s="23" t="s">
        <v>698</v>
      </c>
      <c r="B1443" s="23" t="s">
        <v>718</v>
      </c>
      <c r="C1443" s="23" t="s">
        <v>789</v>
      </c>
      <c r="D1443" s="23" t="s">
        <v>899</v>
      </c>
      <c r="E1443" s="23" t="s">
        <v>1149</v>
      </c>
      <c r="F1443" s="24">
        <v>1.78</v>
      </c>
      <c r="G1443" s="24">
        <v>0</v>
      </c>
      <c r="H1443" s="24">
        <f t="shared" ref="H1443:H1448" si="240">ROUND(F1443*AD1443,2)</f>
        <v>0</v>
      </c>
      <c r="I1443" s="24">
        <f t="shared" ref="I1443:I1448" si="241">J1443-H1443</f>
        <v>0</v>
      </c>
      <c r="J1443" s="24">
        <f t="shared" ref="J1443:J1448" si="242">ROUND(F1443*G1443,2)</f>
        <v>0</v>
      </c>
      <c r="K1443" s="24">
        <v>0</v>
      </c>
      <c r="L1443" s="24">
        <f t="shared" ref="L1443:L1448" si="243">F1443*K1443</f>
        <v>0</v>
      </c>
      <c r="M1443" s="25" t="s">
        <v>11</v>
      </c>
      <c r="N1443" s="24">
        <f t="shared" ref="N1443:N1448" si="244">IF(M1443="5",I1443,0)</f>
        <v>0</v>
      </c>
      <c r="Y1443" s="24">
        <f t="shared" ref="Y1443:Y1448" si="245">IF(AC1443=0,J1443,0)</f>
        <v>0</v>
      </c>
      <c r="Z1443" s="24">
        <f t="shared" ref="Z1443:Z1448" si="246">IF(AC1443=15,J1443,0)</f>
        <v>0</v>
      </c>
      <c r="AA1443" s="24">
        <f t="shared" ref="AA1443:AA1448" si="247">IF(AC1443=21,J1443,0)</f>
        <v>0</v>
      </c>
      <c r="AC1443" s="26">
        <v>21</v>
      </c>
      <c r="AD1443" s="26">
        <f t="shared" ref="AD1443:AD1448" si="248">G1443*0</f>
        <v>0</v>
      </c>
      <c r="AE1443" s="26">
        <f t="shared" ref="AE1443:AE1448" si="249">G1443*(1-0)</f>
        <v>0</v>
      </c>
      <c r="AL1443" s="26">
        <f t="shared" ref="AL1443:AL1448" si="250">F1443*AD1443</f>
        <v>0</v>
      </c>
      <c r="AM1443" s="26">
        <f t="shared" ref="AM1443:AM1448" si="251">F1443*AE1443</f>
        <v>0</v>
      </c>
      <c r="AN1443" s="27" t="s">
        <v>1198</v>
      </c>
      <c r="AO1443" s="27" t="s">
        <v>1206</v>
      </c>
      <c r="AP1443" s="15" t="s">
        <v>1216</v>
      </c>
    </row>
    <row r="1444" spans="1:42" x14ac:dyDescent="0.2">
      <c r="A1444" s="23" t="s">
        <v>699</v>
      </c>
      <c r="B1444" s="23" t="s">
        <v>718</v>
      </c>
      <c r="C1444" s="23" t="s">
        <v>790</v>
      </c>
      <c r="D1444" s="23" t="s">
        <v>901</v>
      </c>
      <c r="E1444" s="23" t="s">
        <v>1149</v>
      </c>
      <c r="F1444" s="24">
        <v>1.78</v>
      </c>
      <c r="G1444" s="24">
        <v>0</v>
      </c>
      <c r="H1444" s="24">
        <f t="shared" si="240"/>
        <v>0</v>
      </c>
      <c r="I1444" s="24">
        <f t="shared" si="241"/>
        <v>0</v>
      </c>
      <c r="J1444" s="24">
        <f t="shared" si="242"/>
        <v>0</v>
      </c>
      <c r="K1444" s="24">
        <v>0</v>
      </c>
      <c r="L1444" s="24">
        <f t="shared" si="243"/>
        <v>0</v>
      </c>
      <c r="M1444" s="25" t="s">
        <v>11</v>
      </c>
      <c r="N1444" s="24">
        <f t="shared" si="244"/>
        <v>0</v>
      </c>
      <c r="Y1444" s="24">
        <f t="shared" si="245"/>
        <v>0</v>
      </c>
      <c r="Z1444" s="24">
        <f t="shared" si="246"/>
        <v>0</v>
      </c>
      <c r="AA1444" s="24">
        <f t="shared" si="247"/>
        <v>0</v>
      </c>
      <c r="AC1444" s="26">
        <v>21</v>
      </c>
      <c r="AD1444" s="26">
        <f t="shared" si="248"/>
        <v>0</v>
      </c>
      <c r="AE1444" s="26">
        <f t="shared" si="249"/>
        <v>0</v>
      </c>
      <c r="AL1444" s="26">
        <f t="shared" si="250"/>
        <v>0</v>
      </c>
      <c r="AM1444" s="26">
        <f t="shared" si="251"/>
        <v>0</v>
      </c>
      <c r="AN1444" s="27" t="s">
        <v>1198</v>
      </c>
      <c r="AO1444" s="27" t="s">
        <v>1206</v>
      </c>
      <c r="AP1444" s="15" t="s">
        <v>1216</v>
      </c>
    </row>
    <row r="1445" spans="1:42" x14ac:dyDescent="0.2">
      <c r="A1445" s="23" t="s">
        <v>700</v>
      </c>
      <c r="B1445" s="23" t="s">
        <v>718</v>
      </c>
      <c r="C1445" s="23" t="s">
        <v>792</v>
      </c>
      <c r="D1445" s="23" t="s">
        <v>904</v>
      </c>
      <c r="E1445" s="23" t="s">
        <v>1149</v>
      </c>
      <c r="F1445" s="24">
        <v>1.78</v>
      </c>
      <c r="G1445" s="24">
        <v>0</v>
      </c>
      <c r="H1445" s="24">
        <f t="shared" si="240"/>
        <v>0</v>
      </c>
      <c r="I1445" s="24">
        <f t="shared" si="241"/>
        <v>0</v>
      </c>
      <c r="J1445" s="24">
        <f t="shared" si="242"/>
        <v>0</v>
      </c>
      <c r="K1445" s="24">
        <v>0</v>
      </c>
      <c r="L1445" s="24">
        <f t="shared" si="243"/>
        <v>0</v>
      </c>
      <c r="M1445" s="25" t="s">
        <v>11</v>
      </c>
      <c r="N1445" s="24">
        <f t="shared" si="244"/>
        <v>0</v>
      </c>
      <c r="Y1445" s="24">
        <f t="shared" si="245"/>
        <v>0</v>
      </c>
      <c r="Z1445" s="24">
        <f t="shared" si="246"/>
        <v>0</v>
      </c>
      <c r="AA1445" s="24">
        <f t="shared" si="247"/>
        <v>0</v>
      </c>
      <c r="AC1445" s="26">
        <v>21</v>
      </c>
      <c r="AD1445" s="26">
        <f t="shared" si="248"/>
        <v>0</v>
      </c>
      <c r="AE1445" s="26">
        <f t="shared" si="249"/>
        <v>0</v>
      </c>
      <c r="AL1445" s="26">
        <f t="shared" si="250"/>
        <v>0</v>
      </c>
      <c r="AM1445" s="26">
        <f t="shared" si="251"/>
        <v>0</v>
      </c>
      <c r="AN1445" s="27" t="s">
        <v>1198</v>
      </c>
      <c r="AO1445" s="27" t="s">
        <v>1206</v>
      </c>
      <c r="AP1445" s="15" t="s">
        <v>1216</v>
      </c>
    </row>
    <row r="1446" spans="1:42" x14ac:dyDescent="0.2">
      <c r="A1446" s="23" t="s">
        <v>701</v>
      </c>
      <c r="B1446" s="23" t="s">
        <v>718</v>
      </c>
      <c r="C1446" s="23" t="s">
        <v>791</v>
      </c>
      <c r="D1446" s="23" t="s">
        <v>903</v>
      </c>
      <c r="E1446" s="23" t="s">
        <v>1149</v>
      </c>
      <c r="F1446" s="24">
        <v>1.78</v>
      </c>
      <c r="G1446" s="24">
        <v>0</v>
      </c>
      <c r="H1446" s="24">
        <f t="shared" si="240"/>
        <v>0</v>
      </c>
      <c r="I1446" s="24">
        <f t="shared" si="241"/>
        <v>0</v>
      </c>
      <c r="J1446" s="24">
        <f t="shared" si="242"/>
        <v>0</v>
      </c>
      <c r="K1446" s="24">
        <v>0</v>
      </c>
      <c r="L1446" s="24">
        <f t="shared" si="243"/>
        <v>0</v>
      </c>
      <c r="M1446" s="25" t="s">
        <v>11</v>
      </c>
      <c r="N1446" s="24">
        <f t="shared" si="244"/>
        <v>0</v>
      </c>
      <c r="Y1446" s="24">
        <f t="shared" si="245"/>
        <v>0</v>
      </c>
      <c r="Z1446" s="24">
        <f t="shared" si="246"/>
        <v>0</v>
      </c>
      <c r="AA1446" s="24">
        <f t="shared" si="247"/>
        <v>0</v>
      </c>
      <c r="AC1446" s="26">
        <v>21</v>
      </c>
      <c r="AD1446" s="26">
        <f t="shared" si="248"/>
        <v>0</v>
      </c>
      <c r="AE1446" s="26">
        <f t="shared" si="249"/>
        <v>0</v>
      </c>
      <c r="AL1446" s="26">
        <f t="shared" si="250"/>
        <v>0</v>
      </c>
      <c r="AM1446" s="26">
        <f t="shared" si="251"/>
        <v>0</v>
      </c>
      <c r="AN1446" s="27" t="s">
        <v>1198</v>
      </c>
      <c r="AO1446" s="27" t="s">
        <v>1206</v>
      </c>
      <c r="AP1446" s="15" t="s">
        <v>1216</v>
      </c>
    </row>
    <row r="1447" spans="1:42" x14ac:dyDescent="0.2">
      <c r="A1447" s="23" t="s">
        <v>702</v>
      </c>
      <c r="B1447" s="23" t="s">
        <v>718</v>
      </c>
      <c r="C1447" s="23" t="s">
        <v>793</v>
      </c>
      <c r="D1447" s="23" t="s">
        <v>905</v>
      </c>
      <c r="E1447" s="23" t="s">
        <v>1149</v>
      </c>
      <c r="F1447" s="24">
        <v>1.78</v>
      </c>
      <c r="G1447" s="24">
        <v>0</v>
      </c>
      <c r="H1447" s="24">
        <f t="shared" si="240"/>
        <v>0</v>
      </c>
      <c r="I1447" s="24">
        <f t="shared" si="241"/>
        <v>0</v>
      </c>
      <c r="J1447" s="24">
        <f t="shared" si="242"/>
        <v>0</v>
      </c>
      <c r="K1447" s="24">
        <v>0</v>
      </c>
      <c r="L1447" s="24">
        <f t="shared" si="243"/>
        <v>0</v>
      </c>
      <c r="M1447" s="25" t="s">
        <v>11</v>
      </c>
      <c r="N1447" s="24">
        <f t="shared" si="244"/>
        <v>0</v>
      </c>
      <c r="Y1447" s="24">
        <f t="shared" si="245"/>
        <v>0</v>
      </c>
      <c r="Z1447" s="24">
        <f t="shared" si="246"/>
        <v>0</v>
      </c>
      <c r="AA1447" s="24">
        <f t="shared" si="247"/>
        <v>0</v>
      </c>
      <c r="AC1447" s="26">
        <v>21</v>
      </c>
      <c r="AD1447" s="26">
        <f t="shared" si="248"/>
        <v>0</v>
      </c>
      <c r="AE1447" s="26">
        <f t="shared" si="249"/>
        <v>0</v>
      </c>
      <c r="AL1447" s="26">
        <f t="shared" si="250"/>
        <v>0</v>
      </c>
      <c r="AM1447" s="26">
        <f t="shared" si="251"/>
        <v>0</v>
      </c>
      <c r="AN1447" s="27" t="s">
        <v>1198</v>
      </c>
      <c r="AO1447" s="27" t="s">
        <v>1206</v>
      </c>
      <c r="AP1447" s="15" t="s">
        <v>1216</v>
      </c>
    </row>
    <row r="1448" spans="1:42" x14ac:dyDescent="0.2">
      <c r="A1448" s="23" t="s">
        <v>703</v>
      </c>
      <c r="B1448" s="23" t="s">
        <v>718</v>
      </c>
      <c r="C1448" s="23" t="s">
        <v>794</v>
      </c>
      <c r="D1448" s="23" t="s">
        <v>906</v>
      </c>
      <c r="E1448" s="23" t="s">
        <v>1149</v>
      </c>
      <c r="F1448" s="24">
        <v>1.78</v>
      </c>
      <c r="G1448" s="24">
        <v>0</v>
      </c>
      <c r="H1448" s="24">
        <f t="shared" si="240"/>
        <v>0</v>
      </c>
      <c r="I1448" s="24">
        <f t="shared" si="241"/>
        <v>0</v>
      </c>
      <c r="J1448" s="24">
        <f t="shared" si="242"/>
        <v>0</v>
      </c>
      <c r="K1448" s="24">
        <v>0</v>
      </c>
      <c r="L1448" s="24">
        <f t="shared" si="243"/>
        <v>0</v>
      </c>
      <c r="M1448" s="25" t="s">
        <v>11</v>
      </c>
      <c r="N1448" s="24">
        <f t="shared" si="244"/>
        <v>0</v>
      </c>
      <c r="Y1448" s="24">
        <f t="shared" si="245"/>
        <v>0</v>
      </c>
      <c r="Z1448" s="24">
        <f t="shared" si="246"/>
        <v>0</v>
      </c>
      <c r="AA1448" s="24">
        <f t="shared" si="247"/>
        <v>0</v>
      </c>
      <c r="AC1448" s="26">
        <v>21</v>
      </c>
      <c r="AD1448" s="26">
        <f t="shared" si="248"/>
        <v>0</v>
      </c>
      <c r="AE1448" s="26">
        <f t="shared" si="249"/>
        <v>0</v>
      </c>
      <c r="AL1448" s="26">
        <f t="shared" si="250"/>
        <v>0</v>
      </c>
      <c r="AM1448" s="26">
        <f t="shared" si="251"/>
        <v>0</v>
      </c>
      <c r="AN1448" s="27" t="s">
        <v>1198</v>
      </c>
      <c r="AO1448" s="27" t="s">
        <v>1206</v>
      </c>
      <c r="AP1448" s="15" t="s">
        <v>1216</v>
      </c>
    </row>
    <row r="1449" spans="1:42" x14ac:dyDescent="0.2">
      <c r="A1449" s="34"/>
      <c r="B1449" s="34"/>
      <c r="C1449" s="34"/>
      <c r="D1449" s="34"/>
      <c r="E1449" s="34"/>
      <c r="F1449" s="34"/>
      <c r="G1449" s="34"/>
      <c r="H1449" s="63" t="s">
        <v>1158</v>
      </c>
      <c r="I1449" s="64"/>
      <c r="J1449" s="35">
        <f>J13+J16+J19+J31+J44+J47+J80+J89+J114+J119+J130+J143+J158+J161+J163+J177+J180+J183+J194+J207+J210+J243+J252+J276+J281+J292+J299+J307+J310+J313+J321+J326+J329+J332+J343+J356+J359+J390+J400+J426+J431+J442+J445+J449+J454+J457+J460+J471+J484+J487+J516+J525+J550+J555+J566+J573+J581+J584+J587+J595+J598+J601+J612+J625+J628+J658+J667+J692+J697+J708+J715+J723+J726+J729+J737+J740+J743+J754+J767+J770+J801+J810+J835+J840+J851+J854+J858+J863+J866+J869+J880+J893+J896+J926+J936+J961+J966+J977+J984+J992+J995+J998+J1006+J1011+J1014+J1017+J1028+J1041+J1044+J1074+J1084+J1110+J1115+J1126+J1133+J1141+J1144+J1147+J1155+J1160+J1163+J1166+J1177+J1190+J1193+J1223+J1233+J1258+J1263+J1274+J1281+J1289+J1292+J1295+J1303+J1308+J1311+J1314+J1325+J1338+J1341+J1371+J1380+J1405+J1410+J1421+J1428+J1436+J1439+J1442</f>
        <v>0</v>
      </c>
      <c r="K1449" s="34"/>
      <c r="L1449" s="34"/>
    </row>
    <row r="1450" spans="1:42" x14ac:dyDescent="0.2">
      <c r="A1450" s="37" t="s">
        <v>707</v>
      </c>
    </row>
    <row r="1451" spans="1:42" x14ac:dyDescent="0.2">
      <c r="A1451" s="48"/>
      <c r="B1451" s="43"/>
      <c r="C1451" s="43"/>
      <c r="D1451" s="43"/>
      <c r="E1451" s="43"/>
      <c r="F1451" s="43"/>
      <c r="G1451" s="43"/>
      <c r="H1451" s="43"/>
      <c r="I1451" s="43"/>
      <c r="J1451" s="43"/>
      <c r="K1451" s="43"/>
      <c r="L1451" s="43"/>
    </row>
    <row r="2020" spans="13:42" x14ac:dyDescent="0.2">
      <c r="M2020" s="25" t="s">
        <v>8</v>
      </c>
      <c r="N2020" s="24">
        <f>IF(M2020="5",#REF!,0)</f>
        <v>0</v>
      </c>
      <c r="Y2020" s="24">
        <f>IF(AC2020=0,#REF!,0)</f>
        <v>0</v>
      </c>
      <c r="Z2020" s="24">
        <f>IF(AC2020=15,#REF!,0)</f>
        <v>0</v>
      </c>
      <c r="AA2020" s="24" t="e">
        <f>IF(AC2020=21,#REF!,0)</f>
        <v>#REF!</v>
      </c>
      <c r="AC2020" s="26">
        <v>21</v>
      </c>
      <c r="AD2020" s="26" t="e">
        <f>#REF!*0</f>
        <v>#REF!</v>
      </c>
      <c r="AE2020" s="26" t="e">
        <f>#REF!*(1-0)</f>
        <v>#REF!</v>
      </c>
      <c r="AL2020" s="26" t="e">
        <f>#REF!*AD2020</f>
        <v>#REF!</v>
      </c>
      <c r="AM2020" s="26" t="e">
        <f>#REF!*AE2020</f>
        <v>#REF!</v>
      </c>
      <c r="AN2020" s="27" t="s">
        <v>1197</v>
      </c>
      <c r="AO2020" s="27" t="s">
        <v>1206</v>
      </c>
      <c r="AP2020" s="15" t="s">
        <v>1217</v>
      </c>
    </row>
    <row r="2022" spans="13:42" x14ac:dyDescent="0.2">
      <c r="O2022" s="22" t="e">
        <f>IF(P2022="PR",#REF!,SUM(N2023:N2028))</f>
        <v>#REF!</v>
      </c>
      <c r="P2022" s="15" t="s">
        <v>1175</v>
      </c>
      <c r="Q2022" s="22">
        <f>IF(P2022="HS",#REF!,0)</f>
        <v>0</v>
      </c>
      <c r="R2022" s="22">
        <f>IF(P2022="HS",#REF!-O2022,0)</f>
        <v>0</v>
      </c>
      <c r="S2022" s="22">
        <f>IF(P2022="PS",#REF!,0)</f>
        <v>0</v>
      </c>
      <c r="T2022" s="22">
        <f>IF(P2022="PS",#REF!-O2022,0)</f>
        <v>0</v>
      </c>
      <c r="U2022" s="22">
        <f>IF(P2022="MP",#REF!,0)</f>
        <v>0</v>
      </c>
      <c r="V2022" s="22">
        <f>IF(P2022="MP",#REF!-O2022,0)</f>
        <v>0</v>
      </c>
      <c r="W2022" s="22">
        <f>IF(P2022="OM",#REF!,0)</f>
        <v>0</v>
      </c>
      <c r="X2022" s="15" t="s">
        <v>719</v>
      </c>
      <c r="AH2022" s="22">
        <f>SUM(Y2023:Y2028)</f>
        <v>0</v>
      </c>
      <c r="AI2022" s="22">
        <f>SUM(Z2023:Z2028)</f>
        <v>0</v>
      </c>
      <c r="AJ2022" s="22" t="e">
        <f>SUM(AA2023:AA2028)</f>
        <v>#REF!</v>
      </c>
    </row>
    <row r="2023" spans="13:42" x14ac:dyDescent="0.2">
      <c r="M2023" s="25" t="s">
        <v>11</v>
      </c>
      <c r="N2023" s="24" t="e">
        <f>IF(M2023="5",#REF!,0)</f>
        <v>#REF!</v>
      </c>
      <c r="Y2023" s="24">
        <f>IF(AC2023=0,#REF!,0)</f>
        <v>0</v>
      </c>
      <c r="Z2023" s="24">
        <f>IF(AC2023=15,#REF!,0)</f>
        <v>0</v>
      </c>
      <c r="AA2023" s="24" t="e">
        <f>IF(AC2023=21,#REF!,0)</f>
        <v>#REF!</v>
      </c>
      <c r="AC2023" s="26">
        <v>21</v>
      </c>
      <c r="AD2023" s="26" t="e">
        <f>#REF!*0</f>
        <v>#REF!</v>
      </c>
      <c r="AE2023" s="26" t="e">
        <f>#REF!*(1-0)</f>
        <v>#REF!</v>
      </c>
      <c r="AL2023" s="26" t="e">
        <f>#REF!*AD2023</f>
        <v>#REF!</v>
      </c>
      <c r="AM2023" s="26" t="e">
        <f>#REF!*AE2023</f>
        <v>#REF!</v>
      </c>
      <c r="AN2023" s="27" t="s">
        <v>1198</v>
      </c>
      <c r="AO2023" s="27" t="s">
        <v>1206</v>
      </c>
      <c r="AP2023" s="15" t="s">
        <v>1217</v>
      </c>
    </row>
    <row r="2024" spans="13:42" x14ac:dyDescent="0.2">
      <c r="M2024" s="25" t="s">
        <v>11</v>
      </c>
      <c r="N2024" s="24" t="e">
        <f>IF(M2024="5",#REF!,0)</f>
        <v>#REF!</v>
      </c>
      <c r="Y2024" s="24">
        <f>IF(AC2024=0,#REF!,0)</f>
        <v>0</v>
      </c>
      <c r="Z2024" s="24">
        <f>IF(AC2024=15,#REF!,0)</f>
        <v>0</v>
      </c>
      <c r="AA2024" s="24" t="e">
        <f>IF(AC2024=21,#REF!,0)</f>
        <v>#REF!</v>
      </c>
      <c r="AC2024" s="26">
        <v>21</v>
      </c>
      <c r="AD2024" s="26" t="e">
        <f>#REF!*0</f>
        <v>#REF!</v>
      </c>
      <c r="AE2024" s="26" t="e">
        <f>#REF!*(1-0)</f>
        <v>#REF!</v>
      </c>
      <c r="AL2024" s="26" t="e">
        <f>#REF!*AD2024</f>
        <v>#REF!</v>
      </c>
      <c r="AM2024" s="26" t="e">
        <f>#REF!*AE2024</f>
        <v>#REF!</v>
      </c>
      <c r="AN2024" s="27" t="s">
        <v>1198</v>
      </c>
      <c r="AO2024" s="27" t="s">
        <v>1206</v>
      </c>
      <c r="AP2024" s="15" t="s">
        <v>1217</v>
      </c>
    </row>
    <row r="2025" spans="13:42" x14ac:dyDescent="0.2">
      <c r="M2025" s="25" t="s">
        <v>11</v>
      </c>
      <c r="N2025" s="24" t="e">
        <f>IF(M2025="5",#REF!,0)</f>
        <v>#REF!</v>
      </c>
      <c r="Y2025" s="24">
        <f>IF(AC2025=0,#REF!,0)</f>
        <v>0</v>
      </c>
      <c r="Z2025" s="24">
        <f>IF(AC2025=15,#REF!,0)</f>
        <v>0</v>
      </c>
      <c r="AA2025" s="24" t="e">
        <f>IF(AC2025=21,#REF!,0)</f>
        <v>#REF!</v>
      </c>
      <c r="AC2025" s="26">
        <v>21</v>
      </c>
      <c r="AD2025" s="26" t="e">
        <f>#REF!*0</f>
        <v>#REF!</v>
      </c>
      <c r="AE2025" s="26" t="e">
        <f>#REF!*(1-0)</f>
        <v>#REF!</v>
      </c>
      <c r="AL2025" s="26" t="e">
        <f>#REF!*AD2025</f>
        <v>#REF!</v>
      </c>
      <c r="AM2025" s="26" t="e">
        <f>#REF!*AE2025</f>
        <v>#REF!</v>
      </c>
      <c r="AN2025" s="27" t="s">
        <v>1198</v>
      </c>
      <c r="AO2025" s="27" t="s">
        <v>1206</v>
      </c>
      <c r="AP2025" s="15" t="s">
        <v>1217</v>
      </c>
    </row>
    <row r="2026" spans="13:42" x14ac:dyDescent="0.2">
      <c r="M2026" s="25" t="s">
        <v>11</v>
      </c>
      <c r="N2026" s="24" t="e">
        <f>IF(M2026="5",#REF!,0)</f>
        <v>#REF!</v>
      </c>
      <c r="Y2026" s="24">
        <f>IF(AC2026=0,#REF!,0)</f>
        <v>0</v>
      </c>
      <c r="Z2026" s="24">
        <f>IF(AC2026=15,#REF!,0)</f>
        <v>0</v>
      </c>
      <c r="AA2026" s="24" t="e">
        <f>IF(AC2026=21,#REF!,0)</f>
        <v>#REF!</v>
      </c>
      <c r="AC2026" s="26">
        <v>21</v>
      </c>
      <c r="AD2026" s="26" t="e">
        <f>#REF!*0</f>
        <v>#REF!</v>
      </c>
      <c r="AE2026" s="26" t="e">
        <f>#REF!*(1-0)</f>
        <v>#REF!</v>
      </c>
      <c r="AL2026" s="26" t="e">
        <f>#REF!*AD2026</f>
        <v>#REF!</v>
      </c>
      <c r="AM2026" s="26" t="e">
        <f>#REF!*AE2026</f>
        <v>#REF!</v>
      </c>
      <c r="AN2026" s="27" t="s">
        <v>1198</v>
      </c>
      <c r="AO2026" s="27" t="s">
        <v>1206</v>
      </c>
      <c r="AP2026" s="15" t="s">
        <v>1217</v>
      </c>
    </row>
    <row r="2027" spans="13:42" x14ac:dyDescent="0.2">
      <c r="M2027" s="25" t="s">
        <v>11</v>
      </c>
      <c r="N2027" s="24" t="e">
        <f>IF(M2027="5",#REF!,0)</f>
        <v>#REF!</v>
      </c>
      <c r="Y2027" s="24">
        <f>IF(AC2027=0,#REF!,0)</f>
        <v>0</v>
      </c>
      <c r="Z2027" s="24">
        <f>IF(AC2027=15,#REF!,0)</f>
        <v>0</v>
      </c>
      <c r="AA2027" s="24" t="e">
        <f>IF(AC2027=21,#REF!,0)</f>
        <v>#REF!</v>
      </c>
      <c r="AC2027" s="26">
        <v>21</v>
      </c>
      <c r="AD2027" s="26" t="e">
        <f>#REF!*0</f>
        <v>#REF!</v>
      </c>
      <c r="AE2027" s="26" t="e">
        <f>#REF!*(1-0)</f>
        <v>#REF!</v>
      </c>
      <c r="AL2027" s="26" t="e">
        <f>#REF!*AD2027</f>
        <v>#REF!</v>
      </c>
      <c r="AM2027" s="26" t="e">
        <f>#REF!*AE2027</f>
        <v>#REF!</v>
      </c>
      <c r="AN2027" s="27" t="s">
        <v>1198</v>
      </c>
      <c r="AO2027" s="27" t="s">
        <v>1206</v>
      </c>
      <c r="AP2027" s="15" t="s">
        <v>1217</v>
      </c>
    </row>
    <row r="2028" spans="13:42" x14ac:dyDescent="0.2">
      <c r="M2028" s="25" t="s">
        <v>11</v>
      </c>
      <c r="N2028" s="24" t="e">
        <f>IF(M2028="5",#REF!,0)</f>
        <v>#REF!</v>
      </c>
      <c r="Y2028" s="24">
        <f>IF(AC2028=0,#REF!,0)</f>
        <v>0</v>
      </c>
      <c r="Z2028" s="24">
        <f>IF(AC2028=15,#REF!,0)</f>
        <v>0</v>
      </c>
      <c r="AA2028" s="24" t="e">
        <f>IF(AC2028=21,#REF!,0)</f>
        <v>#REF!</v>
      </c>
      <c r="AC2028" s="26">
        <v>21</v>
      </c>
      <c r="AD2028" s="26" t="e">
        <f>#REF!*0</f>
        <v>#REF!</v>
      </c>
      <c r="AE2028" s="26" t="e">
        <f>#REF!*(1-0)</f>
        <v>#REF!</v>
      </c>
      <c r="AL2028" s="26" t="e">
        <f>#REF!*AD2028</f>
        <v>#REF!</v>
      </c>
      <c r="AM2028" s="26" t="e">
        <f>#REF!*AE2028</f>
        <v>#REF!</v>
      </c>
      <c r="AN2028" s="27" t="s">
        <v>1198</v>
      </c>
      <c r="AO2028" s="27" t="s">
        <v>1206</v>
      </c>
      <c r="AP2028" s="15" t="s">
        <v>1217</v>
      </c>
    </row>
    <row r="2029" spans="13:42" x14ac:dyDescent="0.2">
      <c r="Y2029" s="36">
        <f>SUM(Y13:Y2028)</f>
        <v>0</v>
      </c>
      <c r="Z2029" s="36">
        <f>SUM(Z13:Z2028)</f>
        <v>0</v>
      </c>
      <c r="AA2029" s="36" t="e">
        <f>SUM(AA13:AA2028)</f>
        <v>#REF!</v>
      </c>
    </row>
    <row r="2030" spans="13:42" ht="11.25" customHeight="1" x14ac:dyDescent="0.2"/>
    <row r="2031" spans="13:42" ht="409.6" hidden="1" customHeight="1" x14ac:dyDescent="0.2"/>
  </sheetData>
  <mergeCells count="190">
    <mergeCell ref="A1451:L1451"/>
    <mergeCell ref="H1449:I1449"/>
    <mergeCell ref="D1421:G1421"/>
    <mergeCell ref="D1428:G1428"/>
    <mergeCell ref="D1436:G1436"/>
    <mergeCell ref="D1439:G1439"/>
    <mergeCell ref="D1442:G1442"/>
    <mergeCell ref="D1341:G1341"/>
    <mergeCell ref="D1371:G1371"/>
    <mergeCell ref="D1380:G1380"/>
    <mergeCell ref="D1405:G1405"/>
    <mergeCell ref="D1410:G1410"/>
    <mergeCell ref="D1303:G1303"/>
    <mergeCell ref="D1308:G1308"/>
    <mergeCell ref="D1311:G1311"/>
    <mergeCell ref="D1314:G1314"/>
    <mergeCell ref="D1325:G1325"/>
    <mergeCell ref="D1338:G1338"/>
    <mergeCell ref="D1274:G1274"/>
    <mergeCell ref="D1281:G1281"/>
    <mergeCell ref="D1289:G1289"/>
    <mergeCell ref="D1292:G1292"/>
    <mergeCell ref="D1295:G1295"/>
    <mergeCell ref="D1302:G1302"/>
    <mergeCell ref="D1193:G1193"/>
    <mergeCell ref="D1223:G1223"/>
    <mergeCell ref="D1233:G1233"/>
    <mergeCell ref="D1258:G1258"/>
    <mergeCell ref="D1263:G1263"/>
    <mergeCell ref="D1155:G1155"/>
    <mergeCell ref="D1160:G1160"/>
    <mergeCell ref="D1163:G1163"/>
    <mergeCell ref="D1166:G1166"/>
    <mergeCell ref="D1177:G1177"/>
    <mergeCell ref="D1190:G1190"/>
    <mergeCell ref="D1126:G1126"/>
    <mergeCell ref="D1133:G1133"/>
    <mergeCell ref="D1141:G1141"/>
    <mergeCell ref="D1144:G1144"/>
    <mergeCell ref="D1147:G1147"/>
    <mergeCell ref="D1154:G1154"/>
    <mergeCell ref="D1044:G1044"/>
    <mergeCell ref="D1074:G1074"/>
    <mergeCell ref="D1084:G1084"/>
    <mergeCell ref="D1110:G1110"/>
    <mergeCell ref="D1115:G1115"/>
    <mergeCell ref="D1006:G1006"/>
    <mergeCell ref="D1011:G1011"/>
    <mergeCell ref="D1014:G1014"/>
    <mergeCell ref="D1017:G1017"/>
    <mergeCell ref="D1028:G1028"/>
    <mergeCell ref="D1041:G1041"/>
    <mergeCell ref="D977:G977"/>
    <mergeCell ref="D984:G984"/>
    <mergeCell ref="D992:G992"/>
    <mergeCell ref="D995:G995"/>
    <mergeCell ref="D998:G998"/>
    <mergeCell ref="D1005:G1005"/>
    <mergeCell ref="D896:G896"/>
    <mergeCell ref="D926:G926"/>
    <mergeCell ref="D936:G936"/>
    <mergeCell ref="D961:G961"/>
    <mergeCell ref="D966:G966"/>
    <mergeCell ref="D858:G858"/>
    <mergeCell ref="D863:G863"/>
    <mergeCell ref="D866:G866"/>
    <mergeCell ref="D869:G869"/>
    <mergeCell ref="D880:G880"/>
    <mergeCell ref="D893:G893"/>
    <mergeCell ref="D810:G810"/>
    <mergeCell ref="D835:G835"/>
    <mergeCell ref="D840:G840"/>
    <mergeCell ref="D851:G851"/>
    <mergeCell ref="D854:G854"/>
    <mergeCell ref="D857:G857"/>
    <mergeCell ref="D743:G743"/>
    <mergeCell ref="D754:G754"/>
    <mergeCell ref="D767:G767"/>
    <mergeCell ref="D770:G770"/>
    <mergeCell ref="D801:G801"/>
    <mergeCell ref="D723:G723"/>
    <mergeCell ref="D726:G726"/>
    <mergeCell ref="D729:G729"/>
    <mergeCell ref="D736:G736"/>
    <mergeCell ref="D737:G737"/>
    <mergeCell ref="D740:G740"/>
    <mergeCell ref="D658:G658"/>
    <mergeCell ref="D667:G667"/>
    <mergeCell ref="D692:G692"/>
    <mergeCell ref="D697:G697"/>
    <mergeCell ref="D708:G708"/>
    <mergeCell ref="D715:G715"/>
    <mergeCell ref="D598:G598"/>
    <mergeCell ref="D601:G601"/>
    <mergeCell ref="D612:G612"/>
    <mergeCell ref="D625:G625"/>
    <mergeCell ref="D628:G628"/>
    <mergeCell ref="D573:G573"/>
    <mergeCell ref="D581:G581"/>
    <mergeCell ref="D584:G584"/>
    <mergeCell ref="D587:G587"/>
    <mergeCell ref="D594:G594"/>
    <mergeCell ref="D595:G595"/>
    <mergeCell ref="D516:G516"/>
    <mergeCell ref="D525:G525"/>
    <mergeCell ref="D550:G550"/>
    <mergeCell ref="D555:G555"/>
    <mergeCell ref="D566:G566"/>
    <mergeCell ref="D454:G454"/>
    <mergeCell ref="D457:G457"/>
    <mergeCell ref="D460:G460"/>
    <mergeCell ref="D471:G471"/>
    <mergeCell ref="D484:G484"/>
    <mergeCell ref="D487:G487"/>
    <mergeCell ref="D426:G426"/>
    <mergeCell ref="D431:G431"/>
    <mergeCell ref="D442:G442"/>
    <mergeCell ref="D445:G445"/>
    <mergeCell ref="D448:G448"/>
    <mergeCell ref="D449:G449"/>
    <mergeCell ref="D343:G343"/>
    <mergeCell ref="D356:G356"/>
    <mergeCell ref="D359:G359"/>
    <mergeCell ref="D390:G390"/>
    <mergeCell ref="D400:G400"/>
    <mergeCell ref="D313:G313"/>
    <mergeCell ref="D320:G320"/>
    <mergeCell ref="D321:G321"/>
    <mergeCell ref="D326:G326"/>
    <mergeCell ref="D329:G329"/>
    <mergeCell ref="D332:G332"/>
    <mergeCell ref="D276:G276"/>
    <mergeCell ref="D281:G281"/>
    <mergeCell ref="D292:G292"/>
    <mergeCell ref="D299:G299"/>
    <mergeCell ref="D307:G307"/>
    <mergeCell ref="D310:G310"/>
    <mergeCell ref="D194:G194"/>
    <mergeCell ref="D207:G207"/>
    <mergeCell ref="D210:G210"/>
    <mergeCell ref="D243:G243"/>
    <mergeCell ref="D252:G252"/>
    <mergeCell ref="D161:G161"/>
    <mergeCell ref="D163:G163"/>
    <mergeCell ref="D176:G176"/>
    <mergeCell ref="D177:G177"/>
    <mergeCell ref="D180:G180"/>
    <mergeCell ref="D183:G183"/>
    <mergeCell ref="D89:G89"/>
    <mergeCell ref="D114:G114"/>
    <mergeCell ref="D119:G119"/>
    <mergeCell ref="D130:G130"/>
    <mergeCell ref="D143:G143"/>
    <mergeCell ref="D158:G158"/>
    <mergeCell ref="D30:L30"/>
    <mergeCell ref="D31:G31"/>
    <mergeCell ref="D44:G44"/>
    <mergeCell ref="D47:G47"/>
    <mergeCell ref="D80:G80"/>
    <mergeCell ref="H10:J10"/>
    <mergeCell ref="K10:L10"/>
    <mergeCell ref="D12:G12"/>
    <mergeCell ref="D13:G13"/>
    <mergeCell ref="D16:G16"/>
    <mergeCell ref="D19:G19"/>
    <mergeCell ref="A8:C9"/>
    <mergeCell ref="D8:D9"/>
    <mergeCell ref="E8:F9"/>
    <mergeCell ref="G8:H9"/>
    <mergeCell ref="I8:I9"/>
    <mergeCell ref="J8:L9"/>
    <mergeCell ref="A6:C7"/>
    <mergeCell ref="D6:D7"/>
    <mergeCell ref="E6:F7"/>
    <mergeCell ref="G6:H7"/>
    <mergeCell ref="I6:I7"/>
    <mergeCell ref="J6:L7"/>
    <mergeCell ref="A4:C5"/>
    <mergeCell ref="D4:D5"/>
    <mergeCell ref="E4:F5"/>
    <mergeCell ref="G4:H5"/>
    <mergeCell ref="A1:L1"/>
    <mergeCell ref="A2:C3"/>
    <mergeCell ref="D2:D3"/>
    <mergeCell ref="E2:F3"/>
    <mergeCell ref="G2:H3"/>
    <mergeCell ref="I2:I3"/>
    <mergeCell ref="J2:L3"/>
    <mergeCell ref="I4:I5"/>
    <mergeCell ref="J4:L5"/>
  </mergeCells>
  <phoneticPr fontId="0" type="noConversion"/>
  <pageMargins left="0.39400000000000002" right="0.39400000000000002" top="0.59099999999999997" bottom="0.59099999999999997" header="0.5" footer="0.5"/>
  <pageSetup paperSize="0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Stavební 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Vorel</dc:creator>
  <cp:lastModifiedBy>Miroslav Vorel</cp:lastModifiedBy>
  <dcterms:created xsi:type="dcterms:W3CDTF">2017-10-03T05:38:27Z</dcterms:created>
  <dcterms:modified xsi:type="dcterms:W3CDTF">2017-11-26T21:46:36Z</dcterms:modified>
</cp:coreProperties>
</file>